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klin\Desktop\"/>
    </mc:Choice>
  </mc:AlternateContent>
  <xr:revisionPtr revIDLastSave="0" documentId="13_ncr:1_{39BE62F4-26C1-4DE4-975B-A7A6022F5001}" xr6:coauthVersionLast="47" xr6:coauthVersionMax="47" xr10:uidLastSave="{00000000-0000-0000-0000-000000000000}"/>
  <workbookProtection workbookAlgorithmName="SHA-512" workbookHashValue="epuA8K8VTwAwQgbSKbYwgoEbbZRkSsp7rcj7+Ps/+Lnfj5htDIILbHgGBs2W3jq9Ek9Lqt8299KDyTSkQL+43A==" workbookSaltValue="dmKtYHRMVeAqv34AIlaztA==" workbookSpinCount="100000" lockStructure="1"/>
  <bookViews>
    <workbookView xWindow="8370" yWindow="300" windowWidth="38700" windowHeight="15345" xr2:uid="{00000000-000D-0000-FFFF-FFFF00000000}"/>
  </bookViews>
  <sheets>
    <sheet name="HYBRID" sheetId="1" r:id="rId1"/>
    <sheet name="Data Validation &amp; Vlookups" sheetId="3" state="hidden" r:id="rId2"/>
    <sheet name="HYBRID CHART" sheetId="7" r:id="rId3"/>
    <sheet name="PLAN 1 or 2" sheetId="4" r:id="rId4"/>
    <sheet name="PLAN 1 OR PLAN 2 CHART" sheetId="9" r:id="rId5"/>
  </sheets>
  <calcPr calcId="191029"/>
  <customWorkbookViews>
    <customWorkbookView name="Etheridge, Amy - Personal View" guid="{A90BD763-5310-456C-8005-CCD70F2502B7}" mergeInterval="0" personalView="1" maximized="1" windowWidth="1920" windowHeight="83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4" i="1"/>
  <c r="B14" i="1"/>
  <c r="C13" i="1"/>
  <c r="E14" i="4" l="1"/>
  <c r="D14" i="4"/>
  <c r="C14" i="4"/>
  <c r="B14" i="4"/>
  <c r="E14" i="1"/>
  <c r="D14" i="1"/>
  <c r="B12" i="1" l="1"/>
  <c r="B18" i="1" s="1"/>
  <c r="B17" i="1" l="1"/>
  <c r="B16" i="1"/>
  <c r="E15" i="1"/>
  <c r="D15" i="1"/>
  <c r="C15" i="1"/>
  <c r="B15" i="1" l="1"/>
  <c r="B12" i="4" l="1"/>
  <c r="B17" i="4" l="1"/>
  <c r="B16" i="4"/>
  <c r="B18" i="4"/>
  <c r="C18" i="4" s="1"/>
  <c r="E15" i="4"/>
  <c r="D15" i="4"/>
  <c r="C15" i="4"/>
  <c r="B15" i="4"/>
  <c r="E13" i="4"/>
  <c r="D13" i="4"/>
  <c r="C13" i="4"/>
  <c r="B13" i="4"/>
  <c r="C12" i="4"/>
  <c r="E13" i="1"/>
  <c r="D13" i="1"/>
  <c r="B19" i="1" l="1"/>
  <c r="E19" i="1" s="1"/>
  <c r="C12" i="1"/>
  <c r="D12" i="4"/>
  <c r="B20" i="4"/>
  <c r="B21" i="4" s="1"/>
  <c r="B21" i="1" l="1"/>
  <c r="B22" i="1" s="1"/>
  <c r="C19" i="1"/>
  <c r="D19" i="1"/>
  <c r="E17" i="1"/>
  <c r="D17" i="1"/>
  <c r="C17" i="1"/>
  <c r="D12" i="1"/>
  <c r="C18" i="1"/>
  <c r="E18" i="1"/>
  <c r="D18" i="1"/>
  <c r="E16" i="1"/>
  <c r="C16" i="1"/>
  <c r="D16" i="1" s="1"/>
  <c r="E18" i="4"/>
  <c r="D18" i="4"/>
  <c r="E16" i="4"/>
  <c r="C16" i="4"/>
  <c r="D17" i="4"/>
  <c r="E17" i="4"/>
  <c r="C17" i="4"/>
  <c r="E12" i="4"/>
  <c r="C21" i="1" l="1"/>
  <c r="C22" i="1" s="1"/>
  <c r="D21" i="1"/>
  <c r="D22" i="1" s="1"/>
  <c r="E12" i="1"/>
  <c r="D16" i="4"/>
  <c r="D20" i="4" s="1"/>
  <c r="D21" i="4" s="1"/>
  <c r="C20" i="4"/>
  <c r="C21" i="4" s="1"/>
  <c r="E20" i="4"/>
  <c r="E21" i="4" s="1"/>
  <c r="E21" i="1" l="1"/>
  <c r="E22" i="1" s="1"/>
</calcChain>
</file>

<file path=xl/sharedStrings.xml><?xml version="1.0" encoding="utf-8"?>
<sst xmlns="http://schemas.openxmlformats.org/spreadsheetml/2006/main" count="84" uniqueCount="53">
  <si>
    <t>Emp + child</t>
  </si>
  <si>
    <t>Family</t>
  </si>
  <si>
    <t xml:space="preserve">Emp only </t>
  </si>
  <si>
    <t>Emp + spouse</t>
  </si>
  <si>
    <t xml:space="preserve">Monthly Base Salary </t>
  </si>
  <si>
    <t>Monthly Medical Benefit (County portion)</t>
  </si>
  <si>
    <t>Monthly Dental Benefit (County portion)</t>
  </si>
  <si>
    <t>Verizon Discount - 20%</t>
  </si>
  <si>
    <t>Yorktown Rewards Program</t>
  </si>
  <si>
    <t>Paid Time Off - 12 hours/month (year 1)</t>
  </si>
  <si>
    <t xml:space="preserve">TOTAL ANNUAL COMPENSATION </t>
  </si>
  <si>
    <t>FICA (Employer Social Security &amp; Medicare taxes @ 7.65%)</t>
  </si>
  <si>
    <t>Waive Medical</t>
  </si>
  <si>
    <t>Delta PPO</t>
  </si>
  <si>
    <t>Waive Dental</t>
  </si>
  <si>
    <t>Medical Plan</t>
  </si>
  <si>
    <t>Dental Plans</t>
  </si>
  <si>
    <t>EE</t>
  </si>
  <si>
    <t>EE+CH</t>
  </si>
  <si>
    <t>EE+SP</t>
  </si>
  <si>
    <t>FAM</t>
  </si>
  <si>
    <t xml:space="preserve"> HYBRID EMPLOYEE (MONTHLY)</t>
  </si>
  <si>
    <t>Plan 1</t>
  </si>
  <si>
    <t>Plan 2</t>
  </si>
  <si>
    <t>Hybrid</t>
  </si>
  <si>
    <t>VRS Plan Name</t>
  </si>
  <si>
    <t>ADDT'L BENEFITS AND DISCOUNT SAVINGS</t>
  </si>
  <si>
    <t xml:space="preserve"> PLAN 1/PLAN 2 EMPLOYEE (MONTHLY)</t>
  </si>
  <si>
    <t>ENTER POSITION TITLE:</t>
  </si>
  <si>
    <t>ENTER ANNUAL BASE SALARY:</t>
  </si>
  <si>
    <t>SELECT MEDICAL PLAN (from drop-down list):</t>
  </si>
  <si>
    <t>SELECT DENTAL PLAN (from drop-down list):</t>
  </si>
  <si>
    <t>Admin I</t>
  </si>
  <si>
    <t>Vacation - 8 hours/month (year 1)</t>
  </si>
  <si>
    <t>Sick - 8 hours/month (year 1) - No Cap</t>
  </si>
  <si>
    <t xml:space="preserve">TOTAL MONTHLY COMPENSATION </t>
  </si>
  <si>
    <r>
      <t xml:space="preserve">INSTRUCTIONS:
Enter your position title, annual salary, and benefit options at the top of this form to </t>
    </r>
    <r>
      <rPr>
        <b/>
        <i/>
        <u/>
        <sz val="10"/>
        <color theme="0"/>
        <rFont val="Lao UI"/>
        <family val="2"/>
      </rPr>
      <t>estimate</t>
    </r>
    <r>
      <rPr>
        <b/>
        <sz val="10"/>
        <color theme="0"/>
        <rFont val="Lao UI"/>
        <family val="2"/>
      </rPr>
      <t xml:space="preserve"> your total compensation.   
You may print and save a copy of this document.
</t>
    </r>
  </si>
  <si>
    <t>NOTES</t>
  </si>
  <si>
    <r>
      <rPr>
        <b/>
        <i/>
        <sz val="10"/>
        <color rgb="FFC00000"/>
        <rFont val="Leelawadee UI"/>
        <family val="2"/>
      </rPr>
      <t>*</t>
    </r>
    <r>
      <rPr>
        <i/>
        <sz val="10"/>
        <color theme="1" tint="0.34998626667073579"/>
        <rFont val="Leelawadee UI"/>
        <family val="2"/>
      </rPr>
      <t>All regular full-time employees must contribute 5% towards the VRS retirement plan. Plan 1 and Plan 2 members are not eligible for the group disability plan; however, instead have separate vacation and sick paid time off which allows for a higher accumulation of total paid time off.</t>
    </r>
  </si>
  <si>
    <r>
      <rPr>
        <b/>
        <i/>
        <sz val="10"/>
        <color rgb="FFC00000"/>
        <rFont val="Leelawadee UI"/>
        <family val="2"/>
      </rPr>
      <t>*</t>
    </r>
    <r>
      <rPr>
        <i/>
        <sz val="10"/>
        <color theme="1" tint="0.34998626667073579"/>
        <rFont val="Leelawadee UI"/>
        <family val="2"/>
      </rPr>
      <t>All regular full-time employees must contribute 5% towards the VRS retirement plan. This estimate does not include the employer cash match on Deferred Compensation Hybrid 457 voluntary contributions.</t>
    </r>
  </si>
  <si>
    <t>Delta EPO</t>
  </si>
  <si>
    <t>Cigna OAP 1</t>
  </si>
  <si>
    <t>Cigna Choice Fund H S A</t>
  </si>
  <si>
    <t>H S A  Contribution (Cigna Choice Fund Plan only)</t>
  </si>
  <si>
    <t>Short and Long Term Disability Coverage ( .53 %)</t>
  </si>
  <si>
    <t>Paid Holidays - 14 days/year</t>
  </si>
  <si>
    <t>VRS (Retirement) + health credit contribution (12.08%)</t>
  </si>
  <si>
    <t>Life Insurance Premium (1.30%)</t>
  </si>
  <si>
    <t>Life Insurance Premium (1.18%)</t>
  </si>
  <si>
    <t>VRS (Retirement) + health credit contribution (14.43%)</t>
  </si>
  <si>
    <t>Fitness Center Discounts (8 participating centers)</t>
  </si>
  <si>
    <t xml:space="preserve">  Tuition Reimbursement (Up to $5,250.00 per fiscal year)</t>
  </si>
  <si>
    <t xml:space="preserve">  Tuition Reimbursement (Up to $5,250.00 per fiscal)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</si>
</sst>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8"/>
      <color theme="1"/>
      <name val="Lao UI"/>
      <family val="2"/>
    </font>
    <font>
      <sz val="11"/>
      <color theme="1"/>
      <name val="Lao U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34998626667073579"/>
      <name val="Lao UI"/>
      <family val="2"/>
    </font>
    <font>
      <b/>
      <sz val="10"/>
      <color theme="0"/>
      <name val="Lao UI"/>
      <family val="2"/>
    </font>
    <font>
      <b/>
      <i/>
      <u/>
      <sz val="10"/>
      <color theme="0"/>
      <name val="Lao UI"/>
      <family val="2"/>
    </font>
    <font>
      <sz val="10"/>
      <color theme="0"/>
      <name val="Lao UI"/>
      <family val="2"/>
    </font>
    <font>
      <i/>
      <sz val="10"/>
      <color theme="1" tint="0.34998626667073579"/>
      <name val="Lao UI"/>
      <family val="2"/>
    </font>
    <font>
      <b/>
      <sz val="12"/>
      <color theme="1"/>
      <name val="Leelawadee UI"/>
      <family val="2"/>
    </font>
    <font>
      <b/>
      <sz val="12"/>
      <color theme="0"/>
      <name val="Leelawadee UI"/>
      <family val="2"/>
    </font>
    <font>
      <sz val="11"/>
      <color theme="1"/>
      <name val="Leelawadee UI"/>
      <family val="2"/>
    </font>
    <font>
      <b/>
      <sz val="16"/>
      <color theme="1"/>
      <name val="Leelawadee UI"/>
      <family val="2"/>
    </font>
    <font>
      <sz val="16"/>
      <color theme="1"/>
      <name val="Leelawadee UI"/>
      <family val="2"/>
    </font>
    <font>
      <b/>
      <sz val="11"/>
      <color theme="1"/>
      <name val="Leelawadee UI"/>
      <family val="2"/>
    </font>
    <font>
      <b/>
      <sz val="11"/>
      <name val="Leelawadee UI"/>
      <family val="2"/>
    </font>
    <font>
      <sz val="11"/>
      <name val="Leelawadee UI"/>
      <family val="2"/>
    </font>
    <font>
      <b/>
      <sz val="11"/>
      <color theme="4" tint="-0.249977111117893"/>
      <name val="Leelawadee UI"/>
      <family val="2"/>
    </font>
    <font>
      <b/>
      <sz val="14"/>
      <color theme="1"/>
      <name val="Leelawadee UI"/>
      <family val="2"/>
    </font>
    <font>
      <i/>
      <sz val="10"/>
      <color theme="1" tint="0.34998626667073579"/>
      <name val="Leelawadee UI"/>
      <family val="2"/>
    </font>
    <font>
      <b/>
      <i/>
      <sz val="10"/>
      <color rgb="FFC00000"/>
      <name val="Leelawadee U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3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10" fillId="4" borderId="5" xfId="0" applyFont="1" applyFill="1" applyBorder="1" applyAlignment="1">
      <alignment horizontal="right"/>
    </xf>
    <xf numFmtId="0" fontId="12" fillId="0" borderId="5" xfId="0" applyFont="1" applyBorder="1"/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/>
    <xf numFmtId="0" fontId="16" fillId="2" borderId="5" xfId="0" applyFont="1" applyFill="1" applyBorder="1"/>
    <xf numFmtId="0" fontId="15" fillId="3" borderId="5" xfId="0" applyFont="1" applyFill="1" applyBorder="1"/>
    <xf numFmtId="0" fontId="18" fillId="4" borderId="5" xfId="0" applyFont="1" applyFill="1" applyBorder="1"/>
    <xf numFmtId="0" fontId="15" fillId="4" borderId="5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 indent="1"/>
    </xf>
    <xf numFmtId="0" fontId="12" fillId="4" borderId="5" xfId="0" applyFont="1" applyFill="1" applyBorder="1"/>
    <xf numFmtId="0" fontId="12" fillId="4" borderId="21" xfId="0" applyFont="1" applyFill="1" applyBorder="1"/>
    <xf numFmtId="44" fontId="12" fillId="0" borderId="6" xfId="1" applyFont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44" fontId="18" fillId="4" borderId="6" xfId="1" applyFont="1" applyFill="1" applyBorder="1" applyAlignment="1">
      <alignment horizontal="left"/>
    </xf>
    <xf numFmtId="44" fontId="12" fillId="0" borderId="1" xfId="1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44" fontId="18" fillId="4" borderId="1" xfId="1" applyFont="1" applyFill="1" applyBorder="1" applyAlignment="1">
      <alignment horizontal="left"/>
    </xf>
    <xf numFmtId="44" fontId="12" fillId="0" borderId="1" xfId="1" applyFont="1" applyBorder="1" applyAlignment="1" applyProtection="1">
      <alignment horizontal="left"/>
    </xf>
    <xf numFmtId="44" fontId="17" fillId="2" borderId="1" xfId="1" applyFont="1" applyFill="1" applyBorder="1" applyAlignment="1" applyProtection="1">
      <alignment horizontal="left"/>
    </xf>
    <xf numFmtId="44" fontId="18" fillId="4" borderId="1" xfId="1" applyFont="1" applyFill="1" applyBorder="1" applyAlignment="1" applyProtection="1">
      <alignment horizontal="left"/>
    </xf>
    <xf numFmtId="44" fontId="12" fillId="3" borderId="1" xfId="1" applyFont="1" applyFill="1" applyBorder="1" applyAlignment="1" applyProtection="1">
      <alignment horizontal="left"/>
    </xf>
    <xf numFmtId="0" fontId="15" fillId="0" borderId="1" xfId="0" applyFont="1" applyBorder="1" applyAlignment="1">
      <alignment horizontal="left"/>
    </xf>
    <xf numFmtId="44" fontId="12" fillId="0" borderId="6" xfId="1" applyFont="1" applyBorder="1" applyAlignment="1" applyProtection="1">
      <alignment horizontal="left"/>
    </xf>
    <xf numFmtId="44" fontId="12" fillId="3" borderId="6" xfId="1" applyFont="1" applyFill="1" applyBorder="1" applyAlignment="1" applyProtection="1">
      <alignment horizontal="left"/>
    </xf>
    <xf numFmtId="44" fontId="17" fillId="2" borderId="6" xfId="1" applyFont="1" applyFill="1" applyBorder="1" applyAlignment="1" applyProtection="1">
      <alignment horizontal="left"/>
    </xf>
    <xf numFmtId="44" fontId="18" fillId="4" borderId="6" xfId="1" applyFont="1" applyFill="1" applyBorder="1" applyAlignment="1" applyProtection="1">
      <alignment horizontal="left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1" fillId="5" borderId="8" xfId="0" applyFont="1" applyFill="1" applyBorder="1" applyAlignment="1" applyProtection="1">
      <alignment horizontal="center"/>
      <protection locked="0"/>
    </xf>
    <xf numFmtId="0" fontId="11" fillId="5" borderId="9" xfId="0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left" vertical="top"/>
      <protection locked="0"/>
    </xf>
    <xf numFmtId="0" fontId="19" fillId="0" borderId="15" xfId="0" applyFont="1" applyBorder="1" applyAlignment="1" applyProtection="1">
      <alignment horizontal="left" vertical="top"/>
      <protection locked="0"/>
    </xf>
    <xf numFmtId="0" fontId="19" fillId="0" borderId="11" xfId="0" applyFont="1" applyBorder="1" applyAlignment="1" applyProtection="1">
      <alignment horizontal="left" vertical="top"/>
      <protection locked="0"/>
    </xf>
    <xf numFmtId="0" fontId="19" fillId="0" borderId="12" xfId="0" applyFont="1" applyBorder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13" xfId="0" applyFont="1" applyBorder="1" applyAlignment="1" applyProtection="1">
      <alignment horizontal="left" vertical="top"/>
      <protection locked="0"/>
    </xf>
    <xf numFmtId="0" fontId="19" fillId="0" borderId="16" xfId="0" applyFont="1" applyBorder="1" applyAlignment="1" applyProtection="1">
      <alignment horizontal="left" vertical="top"/>
      <protection locked="0"/>
    </xf>
    <xf numFmtId="0" fontId="19" fillId="0" borderId="17" xfId="0" applyFont="1" applyBorder="1" applyAlignment="1" applyProtection="1">
      <alignment horizontal="left" vertical="top"/>
      <protection locked="0"/>
    </xf>
    <xf numFmtId="0" fontId="19" fillId="0" borderId="18" xfId="0" applyFont="1" applyBorder="1" applyAlignment="1" applyProtection="1">
      <alignment horizontal="left" vertical="top"/>
      <protection locked="0"/>
    </xf>
    <xf numFmtId="0" fontId="12" fillId="0" borderId="19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3" fillId="4" borderId="19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7" fontId="11" fillId="5" borderId="8" xfId="0" applyNumberFormat="1" applyFont="1" applyFill="1" applyBorder="1" applyAlignment="1" applyProtection="1">
      <alignment horizontal="center"/>
      <protection locked="0"/>
    </xf>
    <xf numFmtId="7" fontId="11" fillId="5" borderId="9" xfId="0" applyNumberFormat="1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7" fontId="11" fillId="5" borderId="1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center"/>
    </xf>
    <xf numFmtId="0" fontId="13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colors>
    <mruColors>
      <color rgb="FFECF2F8"/>
      <color rgb="FFE1EAF3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protection>
    <c:chartObject val="0"/>
    <c:data val="0"/>
    <c:formatting val="0"/>
    <c:selection val="0"/>
    <c:userInterface val="0"/>
  </c:protection>
  <c:chart>
    <c:autoTitleDeleted val="1"/>
    <c:plotArea>
      <c:layout>
        <c:manualLayout>
          <c:layoutTarget val="inner"/>
          <c:xMode val="edge"/>
          <c:yMode val="edge"/>
          <c:x val="9.8537794694679062E-2"/>
          <c:y val="0.21721622681779609"/>
          <c:w val="0.46840923025857817"/>
          <c:h val="0.646349356900808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3.959999958425197E-2"/>
                  <c:y val="3.24125220802331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0-4466-AF29-AB9326683A4E}"/>
                </c:ext>
              </c:extLst>
            </c:dLbl>
            <c:dLbl>
              <c:idx val="1"/>
              <c:layout>
                <c:manualLayout>
                  <c:x val="2.933333302537183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0-4466-AF29-AB9326683A4E}"/>
                </c:ext>
              </c:extLst>
            </c:dLbl>
            <c:dLbl>
              <c:idx val="2"/>
              <c:layout>
                <c:manualLayout>
                  <c:x val="-1.4660493559945315E-3"/>
                  <c:y val="1.82108617035615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F0-4466-AF29-AB9326683A4E}"/>
                </c:ext>
              </c:extLst>
            </c:dLbl>
            <c:dLbl>
              <c:idx val="3"/>
              <c:layout>
                <c:manualLayout>
                  <c:x val="-4.6913579391825E-2"/>
                  <c:y val="-1.81920613388982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F0-4466-AF29-AB9326683A4E}"/>
                </c:ext>
              </c:extLst>
            </c:dLbl>
            <c:dLbl>
              <c:idx val="4"/>
              <c:layout>
                <c:manualLayout>
                  <c:x val="-1.1728394847956252E-2"/>
                  <c:y val="-5.05975170135333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F0-4466-AF29-AB9326683A4E}"/>
                </c:ext>
              </c:extLst>
            </c:dLbl>
            <c:dLbl>
              <c:idx val="5"/>
              <c:layout>
                <c:manualLayout>
                  <c:x val="5.866666605074366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F0-4466-AF29-AB9326683A4E}"/>
                </c:ext>
              </c:extLst>
            </c:dLbl>
            <c:dLbl>
              <c:idx val="6"/>
              <c:layout>
                <c:manualLayout>
                  <c:x val="2.9333333025372099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F0-4466-AF29-AB9326683A4E}"/>
                </c:ext>
              </c:extLst>
            </c:dLbl>
            <c:dLbl>
              <c:idx val="7"/>
              <c:layout>
                <c:manualLayout>
                  <c:x val="5.866666605074366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F0-4466-AF29-AB9326683A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Tw Cen MT Condensed Extra Bold" panose="020B0803020202020204" pitchFamily="34" charset="0"/>
                    <a:cs typeface="Lao UI" panose="020B050204020402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HYBRID!$A$12:$A$19</c:f>
              <c:strCache>
                <c:ptCount val="8"/>
                <c:pt idx="0">
                  <c:v>Monthly Base Salary </c:v>
                </c:pt>
                <c:pt idx="1">
                  <c:v>Monthly Medical Benefit (County portion)</c:v>
                </c:pt>
                <c:pt idx="2">
                  <c:v>H S A  Contribution (Cigna Choice Fund Plan only)</c:v>
                </c:pt>
                <c:pt idx="3">
                  <c:v>Monthly Dental Benefit (County portion)</c:v>
                </c:pt>
                <c:pt idx="4">
                  <c:v>Life Insurance Premium (1.18%)</c:v>
                </c:pt>
                <c:pt idx="5">
                  <c:v>VRS (Retirement) + health credit contribution (14.43%)</c:v>
                </c:pt>
                <c:pt idx="6">
                  <c:v>Short and Long Term Disability Coverage ( .53 %)</c:v>
                </c:pt>
                <c:pt idx="7">
                  <c:v>FICA (Employer Social Security &amp; Medicare taxes @ 7.65%)</c:v>
                </c:pt>
              </c:strCache>
            </c:strRef>
          </c:cat>
          <c:val>
            <c:numRef>
              <c:f>HYBRID!$B$12:$B$19</c:f>
              <c:numCache>
                <c:formatCode>_("$"* #,##0.00_);_("$"* \(#,##0.00\);_("$"* "-"??_);_(@_)</c:formatCode>
                <c:ptCount val="8"/>
                <c:pt idx="0">
                  <c:v>2500</c:v>
                </c:pt>
                <c:pt idx="1">
                  <c:v>1042</c:v>
                </c:pt>
                <c:pt idx="2">
                  <c:v>0</c:v>
                </c:pt>
                <c:pt idx="3">
                  <c:v>45</c:v>
                </c:pt>
                <c:pt idx="4">
                  <c:v>29.5</c:v>
                </c:pt>
                <c:pt idx="5">
                  <c:v>360.75000000000006</c:v>
                </c:pt>
                <c:pt idx="6">
                  <c:v>13.25</c:v>
                </c:pt>
                <c:pt idx="7">
                  <c:v>191.25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F0-4466-AF29-AB9326683A4E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HYBRID!$A$12:$A$19</c:f>
              <c:strCache>
                <c:ptCount val="8"/>
                <c:pt idx="0">
                  <c:v>Monthly Base Salary </c:v>
                </c:pt>
                <c:pt idx="1">
                  <c:v>Monthly Medical Benefit (County portion)</c:v>
                </c:pt>
                <c:pt idx="2">
                  <c:v>H S A  Contribution (Cigna Choice Fund Plan only)</c:v>
                </c:pt>
                <c:pt idx="3">
                  <c:v>Monthly Dental Benefit (County portion)</c:v>
                </c:pt>
                <c:pt idx="4">
                  <c:v>Life Insurance Premium (1.18%)</c:v>
                </c:pt>
                <c:pt idx="5">
                  <c:v>VRS (Retirement) + health credit contribution (14.43%)</c:v>
                </c:pt>
                <c:pt idx="6">
                  <c:v>Short and Long Term Disability Coverage ( .53 %)</c:v>
                </c:pt>
                <c:pt idx="7">
                  <c:v>FICA (Employer Social Security &amp; Medicare taxes @ 7.65%)</c:v>
                </c:pt>
              </c:strCache>
            </c:strRef>
          </c:cat>
          <c:val>
            <c:numRef>
              <c:f>HYBRID!$C$12:$C$19</c:f>
              <c:numCache>
                <c:formatCode>_("$"* #,##0.00_);_("$"* \(#,##0.00\);_("$"* "-"??_);_(@_)</c:formatCode>
                <c:ptCount val="8"/>
                <c:pt idx="0">
                  <c:v>2500</c:v>
                </c:pt>
                <c:pt idx="1">
                  <c:v>1534</c:v>
                </c:pt>
                <c:pt idx="2">
                  <c:v>0</c:v>
                </c:pt>
                <c:pt idx="3">
                  <c:v>67</c:v>
                </c:pt>
                <c:pt idx="4">
                  <c:v>29.5</c:v>
                </c:pt>
                <c:pt idx="5">
                  <c:v>360.75000000000006</c:v>
                </c:pt>
                <c:pt idx="6">
                  <c:v>13.25</c:v>
                </c:pt>
                <c:pt idx="7">
                  <c:v>191.25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F0-4466-AF29-AB9326683A4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HYBRID!$A$12:$A$19</c:f>
              <c:strCache>
                <c:ptCount val="8"/>
                <c:pt idx="0">
                  <c:v>Monthly Base Salary </c:v>
                </c:pt>
                <c:pt idx="1">
                  <c:v>Monthly Medical Benefit (County portion)</c:v>
                </c:pt>
                <c:pt idx="2">
                  <c:v>H S A  Contribution (Cigna Choice Fund Plan only)</c:v>
                </c:pt>
                <c:pt idx="3">
                  <c:v>Monthly Dental Benefit (County portion)</c:v>
                </c:pt>
                <c:pt idx="4">
                  <c:v>Life Insurance Premium (1.18%)</c:v>
                </c:pt>
                <c:pt idx="5">
                  <c:v>VRS (Retirement) + health credit contribution (14.43%)</c:v>
                </c:pt>
                <c:pt idx="6">
                  <c:v>Short and Long Term Disability Coverage ( .53 %)</c:v>
                </c:pt>
                <c:pt idx="7">
                  <c:v>FICA (Employer Social Security &amp; Medicare taxes @ 7.65%)</c:v>
                </c:pt>
              </c:strCache>
            </c:strRef>
          </c:cat>
          <c:val>
            <c:numRef>
              <c:f>HYBRID!$D$12:$D$19</c:f>
              <c:numCache>
                <c:formatCode>_("$"* #,##0.00_);_("$"* \(#,##0.00\);_("$"* "-"??_);_(@_)</c:formatCode>
                <c:ptCount val="8"/>
                <c:pt idx="0">
                  <c:v>2500</c:v>
                </c:pt>
                <c:pt idx="1">
                  <c:v>2147</c:v>
                </c:pt>
                <c:pt idx="2">
                  <c:v>0</c:v>
                </c:pt>
                <c:pt idx="3">
                  <c:v>85</c:v>
                </c:pt>
                <c:pt idx="4">
                  <c:v>29.5</c:v>
                </c:pt>
                <c:pt idx="5">
                  <c:v>360.75000000000006</c:v>
                </c:pt>
                <c:pt idx="6">
                  <c:v>13.25</c:v>
                </c:pt>
                <c:pt idx="7">
                  <c:v>191.25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F0-4466-AF29-AB9326683A4E}"/>
            </c:ext>
          </c:extLst>
        </c:ser>
        <c:ser>
          <c:idx val="3"/>
          <c:order val="3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HYBRID!$A$12:$A$19</c:f>
              <c:strCache>
                <c:ptCount val="8"/>
                <c:pt idx="0">
                  <c:v>Monthly Base Salary </c:v>
                </c:pt>
                <c:pt idx="1">
                  <c:v>Monthly Medical Benefit (County portion)</c:v>
                </c:pt>
                <c:pt idx="2">
                  <c:v>H S A  Contribution (Cigna Choice Fund Plan only)</c:v>
                </c:pt>
                <c:pt idx="3">
                  <c:v>Monthly Dental Benefit (County portion)</c:v>
                </c:pt>
                <c:pt idx="4">
                  <c:v>Life Insurance Premium (1.18%)</c:v>
                </c:pt>
                <c:pt idx="5">
                  <c:v>VRS (Retirement) + health credit contribution (14.43%)</c:v>
                </c:pt>
                <c:pt idx="6">
                  <c:v>Short and Long Term Disability Coverage ( .53 %)</c:v>
                </c:pt>
                <c:pt idx="7">
                  <c:v>FICA (Employer Social Security &amp; Medicare taxes @ 7.65%)</c:v>
                </c:pt>
              </c:strCache>
            </c:strRef>
          </c:cat>
          <c:val>
            <c:numRef>
              <c:f>HYBRID!$E$12:$E$19</c:f>
              <c:numCache>
                <c:formatCode>_("$"* #,##0.00_);_("$"* \(#,##0.00\);_("$"* "-"??_);_(@_)</c:formatCode>
                <c:ptCount val="8"/>
                <c:pt idx="0">
                  <c:v>2500</c:v>
                </c:pt>
                <c:pt idx="1">
                  <c:v>2806</c:v>
                </c:pt>
                <c:pt idx="2">
                  <c:v>0</c:v>
                </c:pt>
                <c:pt idx="3">
                  <c:v>114</c:v>
                </c:pt>
                <c:pt idx="4">
                  <c:v>29.5</c:v>
                </c:pt>
                <c:pt idx="5">
                  <c:v>360.75000000000006</c:v>
                </c:pt>
                <c:pt idx="6">
                  <c:v>13.25</c:v>
                </c:pt>
                <c:pt idx="7">
                  <c:v>191.25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F0-4466-AF29-AB9326683A4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486335343975482"/>
          <c:y val="0.26232226150078269"/>
          <c:w val="0.39028357595502805"/>
          <c:h val="0.48741314391821361"/>
        </c:manualLayout>
      </c:layout>
      <c:overlay val="0"/>
      <c:spPr>
        <a:solidFill>
          <a:schemeClr val="accent1">
            <a:lumMod val="60000"/>
            <a:lumOff val="40000"/>
            <a:alpha val="18000"/>
          </a:schemeClr>
        </a:solidFill>
      </c:spPr>
      <c:txPr>
        <a:bodyPr/>
        <a:lstStyle/>
        <a:p>
          <a:pPr>
            <a:defRPr sz="1100" b="0">
              <a:latin typeface="Tw Cen MT Condensed Extra Bold" panose="020B0803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protection>
    <c:chartObject val="0"/>
    <c:data val="0"/>
    <c:formatting val="0"/>
    <c:selection val="0"/>
    <c:userInterface val="0"/>
  </c:protection>
  <c:chart>
    <c:autoTitleDeleted val="1"/>
    <c:plotArea>
      <c:layout>
        <c:manualLayout>
          <c:layoutTarget val="inner"/>
          <c:xMode val="edge"/>
          <c:yMode val="edge"/>
          <c:x val="9.995124863427024E-2"/>
          <c:y val="0.21923960414682725"/>
          <c:w val="0.46840923025857817"/>
          <c:h val="0.646349356900808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5.1325248804984264E-2"/>
                  <c:y val="6.07428528953219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88-48F7-AC1B-3D2588246F5B}"/>
                </c:ext>
              </c:extLst>
            </c:dLbl>
            <c:dLbl>
              <c:idx val="1"/>
              <c:layout>
                <c:manualLayout>
                  <c:x val="0"/>
                  <c:y val="8.103130520058279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8-48F7-AC1B-3D2588246F5B}"/>
                </c:ext>
              </c:extLst>
            </c:dLbl>
            <c:dLbl>
              <c:idx val="2"/>
              <c:layout>
                <c:manualLayout>
                  <c:x val="-1.6126542915939845E-2"/>
                  <c:y val="2.22669607171160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88-48F7-AC1B-3D2588246F5B}"/>
                </c:ext>
              </c:extLst>
            </c:dLbl>
            <c:dLbl>
              <c:idx val="3"/>
              <c:layout>
                <c:manualLayout>
                  <c:x val="-5.8641974239781264E-2"/>
                  <c:y val="-8.093716312694038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8-48F7-AC1B-3D2588246F5B}"/>
                </c:ext>
              </c:extLst>
            </c:dLbl>
            <c:dLbl>
              <c:idx val="4"/>
              <c:layout>
                <c:manualLayout>
                  <c:x val="1.3199999861417325E-2"/>
                  <c:y val="-8.103130520058279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88-48F7-AC1B-3D2588246F5B}"/>
                </c:ext>
              </c:extLst>
            </c:dLbl>
            <c:dLbl>
              <c:idx val="5"/>
              <c:layout>
                <c:manualLayout>
                  <c:x val="1.173333321014873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8-48F7-AC1B-3D2588246F5B}"/>
                </c:ext>
              </c:extLst>
            </c:dLbl>
            <c:dLbl>
              <c:idx val="6"/>
              <c:layout>
                <c:manualLayout>
                  <c:x val="1.026666655888014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88-48F7-AC1B-3D2588246F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Tw Cen MT Condensed Extra Bold" panose="020B0803020202020204" pitchFamily="34" charset="0"/>
                    <a:cs typeface="Lao UI" panose="020B050204020402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 1 or 2'!$A$12:$A$18</c:f>
              <c:strCache>
                <c:ptCount val="7"/>
                <c:pt idx="0">
                  <c:v>Monthly Base Salary </c:v>
                </c:pt>
                <c:pt idx="1">
                  <c:v>Monthly Medical Benefit (County portion)</c:v>
                </c:pt>
                <c:pt idx="2">
                  <c:v>H S A  Contribution (Cigna Choice Fund Plan only)</c:v>
                </c:pt>
                <c:pt idx="3">
                  <c:v>Monthly Dental Benefit (County portion)</c:v>
                </c:pt>
                <c:pt idx="4">
                  <c:v>Life Insurance Premium (1.30%)</c:v>
                </c:pt>
                <c:pt idx="5">
                  <c:v>VRS (Retirement) + health credit contribution (12.08%)</c:v>
                </c:pt>
                <c:pt idx="6">
                  <c:v>FICA (Employer Social Security &amp; Medicare taxes @ 7.65%)</c:v>
                </c:pt>
              </c:strCache>
            </c:strRef>
          </c:cat>
          <c:val>
            <c:numRef>
              <c:f>'PLAN 1 or 2'!$B$12:$B$18</c:f>
              <c:numCache>
                <c:formatCode>_("$"* #,##0.00_);_("$"* \(#,##0.00\);_("$"* "-"??_);_(@_)</c:formatCode>
                <c:ptCount val="7"/>
                <c:pt idx="0">
                  <c:v>2500</c:v>
                </c:pt>
                <c:pt idx="1">
                  <c:v>1042</c:v>
                </c:pt>
                <c:pt idx="2">
                  <c:v>0</c:v>
                </c:pt>
                <c:pt idx="3">
                  <c:v>45</c:v>
                </c:pt>
                <c:pt idx="4">
                  <c:v>32.5</c:v>
                </c:pt>
                <c:pt idx="5">
                  <c:v>302</c:v>
                </c:pt>
                <c:pt idx="6">
                  <c:v>191.25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88-48F7-AC1B-3D2588246F5B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 1 or 2'!$A$12:$A$18</c:f>
              <c:strCache>
                <c:ptCount val="7"/>
                <c:pt idx="0">
                  <c:v>Monthly Base Salary </c:v>
                </c:pt>
                <c:pt idx="1">
                  <c:v>Monthly Medical Benefit (County portion)</c:v>
                </c:pt>
                <c:pt idx="2">
                  <c:v>H S A  Contribution (Cigna Choice Fund Plan only)</c:v>
                </c:pt>
                <c:pt idx="3">
                  <c:v>Monthly Dental Benefit (County portion)</c:v>
                </c:pt>
                <c:pt idx="4">
                  <c:v>Life Insurance Premium (1.30%)</c:v>
                </c:pt>
                <c:pt idx="5">
                  <c:v>VRS (Retirement) + health credit contribution (12.08%)</c:v>
                </c:pt>
                <c:pt idx="6">
                  <c:v>FICA (Employer Social Security &amp; Medicare taxes @ 7.65%)</c:v>
                </c:pt>
              </c:strCache>
            </c:strRef>
          </c:cat>
          <c:val>
            <c:numRef>
              <c:f>'PLAN 1 or 2'!$C$12:$C$18</c:f>
              <c:numCache>
                <c:formatCode>_("$"* #,##0.00_);_("$"* \(#,##0.00\);_("$"* "-"??_);_(@_)</c:formatCode>
                <c:ptCount val="7"/>
                <c:pt idx="0">
                  <c:v>2500</c:v>
                </c:pt>
                <c:pt idx="1">
                  <c:v>1534</c:v>
                </c:pt>
                <c:pt idx="2">
                  <c:v>0</c:v>
                </c:pt>
                <c:pt idx="3">
                  <c:v>67</c:v>
                </c:pt>
                <c:pt idx="4">
                  <c:v>32.5</c:v>
                </c:pt>
                <c:pt idx="5">
                  <c:v>302</c:v>
                </c:pt>
                <c:pt idx="6">
                  <c:v>191.25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88-48F7-AC1B-3D2588246F5B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 1 or 2'!$A$12:$A$18</c:f>
              <c:strCache>
                <c:ptCount val="7"/>
                <c:pt idx="0">
                  <c:v>Monthly Base Salary </c:v>
                </c:pt>
                <c:pt idx="1">
                  <c:v>Monthly Medical Benefit (County portion)</c:v>
                </c:pt>
                <c:pt idx="2">
                  <c:v>H S A  Contribution (Cigna Choice Fund Plan only)</c:v>
                </c:pt>
                <c:pt idx="3">
                  <c:v>Monthly Dental Benefit (County portion)</c:v>
                </c:pt>
                <c:pt idx="4">
                  <c:v>Life Insurance Premium (1.30%)</c:v>
                </c:pt>
                <c:pt idx="5">
                  <c:v>VRS (Retirement) + health credit contribution (12.08%)</c:v>
                </c:pt>
                <c:pt idx="6">
                  <c:v>FICA (Employer Social Security &amp; Medicare taxes @ 7.65%)</c:v>
                </c:pt>
              </c:strCache>
            </c:strRef>
          </c:cat>
          <c:val>
            <c:numRef>
              <c:f>'PLAN 1 or 2'!$D$12:$D$18</c:f>
              <c:numCache>
                <c:formatCode>_("$"* #,##0.00_);_("$"* \(#,##0.00\);_("$"* "-"??_);_(@_)</c:formatCode>
                <c:ptCount val="7"/>
                <c:pt idx="0">
                  <c:v>2500</c:v>
                </c:pt>
                <c:pt idx="1">
                  <c:v>2147</c:v>
                </c:pt>
                <c:pt idx="2">
                  <c:v>0</c:v>
                </c:pt>
                <c:pt idx="3">
                  <c:v>85</c:v>
                </c:pt>
                <c:pt idx="4">
                  <c:v>32.5</c:v>
                </c:pt>
                <c:pt idx="5">
                  <c:v>302</c:v>
                </c:pt>
                <c:pt idx="6">
                  <c:v>191.25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88-48F7-AC1B-3D2588246F5B}"/>
            </c:ext>
          </c:extLst>
        </c:ser>
        <c:ser>
          <c:idx val="3"/>
          <c:order val="3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 1 or 2'!$A$12:$A$18</c:f>
              <c:strCache>
                <c:ptCount val="7"/>
                <c:pt idx="0">
                  <c:v>Monthly Base Salary </c:v>
                </c:pt>
                <c:pt idx="1">
                  <c:v>Monthly Medical Benefit (County portion)</c:v>
                </c:pt>
                <c:pt idx="2">
                  <c:v>H S A  Contribution (Cigna Choice Fund Plan only)</c:v>
                </c:pt>
                <c:pt idx="3">
                  <c:v>Monthly Dental Benefit (County portion)</c:v>
                </c:pt>
                <c:pt idx="4">
                  <c:v>Life Insurance Premium (1.30%)</c:v>
                </c:pt>
                <c:pt idx="5">
                  <c:v>VRS (Retirement) + health credit contribution (12.08%)</c:v>
                </c:pt>
                <c:pt idx="6">
                  <c:v>FICA (Employer Social Security &amp; Medicare taxes @ 7.65%)</c:v>
                </c:pt>
              </c:strCache>
            </c:strRef>
          </c:cat>
          <c:val>
            <c:numRef>
              <c:f>'PLAN 1 or 2'!$E$12:$E$18</c:f>
              <c:numCache>
                <c:formatCode>_("$"* #,##0.00_);_("$"* \(#,##0.00\);_("$"* "-"??_);_(@_)</c:formatCode>
                <c:ptCount val="7"/>
                <c:pt idx="0">
                  <c:v>2500</c:v>
                </c:pt>
                <c:pt idx="1">
                  <c:v>2806</c:v>
                </c:pt>
                <c:pt idx="2">
                  <c:v>0</c:v>
                </c:pt>
                <c:pt idx="3">
                  <c:v>114</c:v>
                </c:pt>
                <c:pt idx="4">
                  <c:v>32.5</c:v>
                </c:pt>
                <c:pt idx="5">
                  <c:v>302</c:v>
                </c:pt>
                <c:pt idx="6">
                  <c:v>191.25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88-48F7-AC1B-3D2588246F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79668674229202"/>
          <c:y val="0.26029647887076818"/>
          <c:w val="0.39028357595502805"/>
          <c:h val="0.48741314391821361"/>
        </c:manualLayout>
      </c:layout>
      <c:overlay val="0"/>
      <c:spPr>
        <a:solidFill>
          <a:schemeClr val="accent1">
            <a:lumMod val="60000"/>
            <a:lumOff val="40000"/>
            <a:alpha val="19000"/>
          </a:schemeClr>
        </a:solidFill>
      </c:spPr>
      <c:txPr>
        <a:bodyPr/>
        <a:lstStyle/>
        <a:p>
          <a:pPr>
            <a:defRPr sz="1100" b="0">
              <a:latin typeface="Tw Cen MT Condensed Extra Bold" panose="020B0803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>
    <tabColor rgb="FF92D050"/>
  </sheetPr>
  <sheetViews>
    <sheetView zoomScale="120" workbookViewId="0"/>
  </sheetViews>
  <sheetProtection algorithmName="SHA-512" hashValue="hsuHG1Y8/NZN6pNjdBgpUIOxEV57mmM8ufUhWWZR4E92VWstSilkgTbNZRxaYTAUJev5YgRqVTHeF5sGADEb4g==" saltValue="Z78XpYrd4n5Kf8KIS2Eixw==" spinCount="100000" content="1" objects="1"/>
  <pageMargins left="0.7" right="0.7" top="0.75" bottom="0.75" header="0.3" footer="0.3"/>
  <pageSetup orientation="landscape" blackAndWhite="1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5">
    <tabColor rgb="FF00B0F0"/>
  </sheetPr>
  <sheetViews>
    <sheetView zoomScale="120" workbookViewId="0"/>
  </sheetViews>
  <sheetProtection algorithmName="SHA-512" hashValue="3khs6npC7oG4z96e+DApGUFvetAGBmKGpQXq7yMMQPjtWyt9fneOPD/wMoXf0+zcmPYF1WRfVqh0ZQe2f0XudQ==" saltValue="Bp9QlmGpe80cYJG4k/DdVA==" spinCount="100000" content="1" objects="1"/>
  <pageMargins left="0.7" right="0.7" top="0.75" bottom="0.75" header="0.3" footer="0.3"/>
  <pageSetup orientation="landscape" blackAndWhite="1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581026</xdr:colOff>
      <xdr:row>4</xdr:row>
      <xdr:rowOff>171450</xdr:rowOff>
    </xdr:from>
    <xdr:to>
      <xdr:col>4</xdr:col>
      <xdr:colOff>1609726</xdr:colOff>
      <xdr:row>7</xdr:row>
      <xdr:rowOff>155341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1" y="981075"/>
          <a:ext cx="2209800" cy="669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0.2653</cdr:x>
      <cdr:y>0.02498</cdr:y>
    </cdr:from>
    <cdr:to>
      <cdr:x>0.78959</cdr:x>
      <cdr:y>0.14826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297246" y="156591"/>
          <a:ext cx="4539897" cy="7729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2400" b="1" cap="none" spc="0">
              <a:ln w="900" cmpd="sng">
                <a:solidFill>
                  <a:sysClr val="windowText" lastClr="000000">
                    <a:alpha val="55000"/>
                  </a:sys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Tw Cen MT Condensed Extra Bold" panose="020B0803020202020204" pitchFamily="34" charset="0"/>
            </a:rPr>
            <a:t>MY</a:t>
          </a:r>
          <a:r>
            <a:rPr lang="en-US" sz="2400" b="1" cap="none" spc="0" baseline="0">
              <a:ln w="900" cmpd="sng">
                <a:solidFill>
                  <a:sysClr val="windowText" lastClr="000000">
                    <a:alpha val="55000"/>
                  </a:sys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Tw Cen MT Condensed Extra Bold" panose="020B0803020202020204" pitchFamily="34" charset="0"/>
            </a:rPr>
            <a:t> TOTAL MONTHLY COMPENSATION</a:t>
          </a:r>
        </a:p>
        <a:p xmlns:a="http://schemas.openxmlformats.org/drawingml/2006/main">
          <a:pPr algn="ctr"/>
          <a:r>
            <a:rPr lang="en-US" sz="1500" b="1" cap="none" spc="0" baseline="0">
              <a:ln w="900" cmpd="sng">
                <a:solidFill>
                  <a:sysClr val="windowText" lastClr="000000">
                    <a:alpha val="55000"/>
                  </a:sys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Tw Cen MT Condensed Extra Bold" panose="020B0803020202020204" pitchFamily="34" charset="0"/>
            </a:rPr>
            <a:t>Hybrid Plan</a:t>
          </a:r>
        </a:p>
        <a:p xmlns:a="http://schemas.openxmlformats.org/drawingml/2006/main">
          <a:pPr algn="ctr"/>
          <a:r>
            <a:rPr lang="en-US" sz="1000" b="0" i="0" cap="none" spc="0" baseline="0">
              <a:ln w="900" cmpd="sng">
                <a:solidFill>
                  <a:sysClr val="windowText" lastClr="000000">
                    <a:alpha val="55000"/>
                  </a:sys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Tw Cen MT Condensed Extra Bold" panose="020B0803020202020204" pitchFamily="34" charset="0"/>
            </a:rPr>
            <a:t>(Estimate Based on Employee Only Coverage)</a:t>
          </a:r>
        </a:p>
      </cdr:txBody>
    </cdr:sp>
  </cdr:relSizeAnchor>
  <cdr:relSizeAnchor xmlns:cdr="http://schemas.openxmlformats.org/drawingml/2006/chartDrawing">
    <cdr:from>
      <cdr:x>0.41268</cdr:x>
      <cdr:y>0.91026</cdr:y>
    </cdr:from>
    <cdr:to>
      <cdr:x>0.58249</cdr:x>
      <cdr:y>0.98267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6F28C043-4BB4-8115-1357-E7836DCD00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73434" y="5706577"/>
          <a:ext cx="1470400" cy="4539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0.66088</cdr:x>
      <cdr:y>0.77444</cdr:y>
    </cdr:from>
    <cdr:to>
      <cdr:x>0.88773</cdr:x>
      <cdr:y>0.92013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25027" y="4860759"/>
          <a:ext cx="1965158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0.57986</cdr:x>
      <cdr:y>0.76583</cdr:y>
    </cdr:from>
    <cdr:to>
      <cdr:x>0.81134</cdr:x>
      <cdr:y>0.81215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021062" y="4801105"/>
          <a:ext cx="2004406" cy="290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0">
              <a:latin typeface="Tw Cen MT Condensed Extra Bold" panose="020B0803020202020204" pitchFamily="34" charset="0"/>
            </a:rPr>
            <a:t>TOTAL MONTHLY COMPENSATION</a:t>
          </a:r>
          <a:r>
            <a:rPr lang="en-US" sz="1100" b="0" baseline="0">
              <a:latin typeface="Tw Cen MT Condensed Extra Bold" panose="020B0803020202020204" pitchFamily="34" charset="0"/>
            </a:rPr>
            <a:t> =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0.58025</cdr:x>
      <cdr:y>0.80971</cdr:y>
    </cdr:from>
    <cdr:to>
      <cdr:x>0.81173</cdr:x>
      <cdr:y>0.85603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24439" y="5076236"/>
          <a:ext cx="2004406" cy="290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baseline="0">
              <a:latin typeface="Tw Cen MT Condensed Extra Bold" panose="020B0803020202020204" pitchFamily="34" charset="0"/>
            </a:rPr>
            <a:t>TOTAL ANNUAL COMPENSATION   =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0.84606</cdr:x>
      <cdr:y>0.76412</cdr:y>
    </cdr:from>
    <cdr:to>
      <cdr:x>1</cdr:x>
      <cdr:y>0.81045</cdr:y>
    </cdr:to>
    <cdr:sp macro="" textlink="HYBRID!$B$21">
      <cdr:nvSpPr>
        <cdr:cNvPr id="8" name="TextBox 1"/>
        <cdr:cNvSpPr txBox="1"/>
      </cdr:nvSpPr>
      <cdr:spPr>
        <a:xfrm xmlns:a="http://schemas.openxmlformats.org/drawingml/2006/main">
          <a:off x="7326110" y="4790391"/>
          <a:ext cx="1332981" cy="290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3871639-60DC-4A98-BC9F-D66E7EC32BB5}" type="TxLink">
            <a:rPr lang="en-US" sz="1100" b="0" i="0" u="none" strike="noStrike" baseline="0">
              <a:solidFill>
                <a:srgbClr val="000000"/>
              </a:solidFill>
              <a:latin typeface="Tw Cen MT Condensed Extra Bold" panose="020B0803020202020204" pitchFamily="34" charset="0"/>
              <a:cs typeface="Lao UI"/>
            </a:rPr>
            <a:pPr/>
            <a:t> $4,181.75 </a:t>
          </a:fld>
          <a:endParaRPr lang="en-US" sz="1100" b="0">
            <a:latin typeface="Tw Cen MT Condensed Extra Bold" panose="020B0803020202020204" pitchFamily="34" charset="0"/>
          </a:endParaRPr>
        </a:p>
      </cdr:txBody>
    </cdr:sp>
  </cdr:relSizeAnchor>
  <cdr:relSizeAnchor xmlns:cdr="http://schemas.openxmlformats.org/drawingml/2006/chartDrawing">
    <cdr:from>
      <cdr:x>0.8382</cdr:x>
      <cdr:y>0.80863</cdr:y>
    </cdr:from>
    <cdr:to>
      <cdr:x>0.99213</cdr:x>
      <cdr:y>0.85496</cdr:y>
    </cdr:to>
    <cdr:sp macro="" textlink="HYBRID!$B$22">
      <cdr:nvSpPr>
        <cdr:cNvPr id="9" name="TextBox 1"/>
        <cdr:cNvSpPr txBox="1"/>
      </cdr:nvSpPr>
      <cdr:spPr>
        <a:xfrm xmlns:a="http://schemas.openxmlformats.org/drawingml/2006/main">
          <a:off x="7258050" y="5069441"/>
          <a:ext cx="1332894" cy="290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193CA66-D403-41E1-9E38-7D0FAEDADBDB}" type="TxLink">
            <a:rPr lang="en-US" sz="1100" b="0" i="0" u="none" strike="noStrike" baseline="0">
              <a:solidFill>
                <a:sysClr val="windowText" lastClr="000000"/>
              </a:solidFill>
              <a:latin typeface="Tw Cen MT Condensed Extra Bold" panose="020B0803020202020204" pitchFamily="34" charset="0"/>
              <a:cs typeface="Lao UI"/>
            </a:rPr>
            <a:pPr/>
            <a:t> $50,181.00 </a:t>
          </a:fld>
          <a:endParaRPr lang="en-US" sz="1100" b="0">
            <a:solidFill>
              <a:sysClr val="windowText" lastClr="000000"/>
            </a:solidFill>
            <a:latin typeface="Tw Cen MT Condensed Extra Bold" panose="020B0803020202020204" pitchFamily="34" charset="0"/>
          </a:endParaRPr>
        </a:p>
      </cdr:txBody>
    </cdr:sp>
  </cdr:relSizeAnchor>
  <cdr:relSizeAnchor xmlns:cdr="http://schemas.openxmlformats.org/drawingml/2006/chartDrawing">
    <cdr:from>
      <cdr:x>0.00883</cdr:x>
      <cdr:y>0.87865</cdr:y>
    </cdr:from>
    <cdr:to>
      <cdr:x>0.16015</cdr:x>
      <cdr:y>0.92498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76460" y="5508443"/>
          <a:ext cx="1310294" cy="290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baseline="0">
              <a:latin typeface="Tw Cen MT Condensed Extra Bold" panose="020B0803020202020204" pitchFamily="34" charset="0"/>
            </a:rPr>
            <a:t>Medical Plan Selection = </a:t>
          </a:r>
        </a:p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0.00931</cdr:x>
      <cdr:y>0.91575</cdr:y>
    </cdr:from>
    <cdr:to>
      <cdr:x>0.16358</cdr:x>
      <cdr:y>0.96208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80682" y="5755433"/>
          <a:ext cx="1336933" cy="291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baseline="0">
              <a:latin typeface="Tw Cen MT Condensed Extra Bold" panose="020B0803020202020204" pitchFamily="34" charset="0"/>
            </a:rPr>
            <a:t>Dental Plan Selection   =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0.17123</cdr:x>
      <cdr:y>0.87691</cdr:y>
    </cdr:from>
    <cdr:to>
      <cdr:x>0.3255</cdr:x>
      <cdr:y>0.92323</cdr:y>
    </cdr:to>
    <cdr:sp macro="" textlink="HYBRID!$B$7">
      <cdr:nvSpPr>
        <cdr:cNvPr id="12" name="TextBox 1"/>
        <cdr:cNvSpPr txBox="1"/>
      </cdr:nvSpPr>
      <cdr:spPr>
        <a:xfrm xmlns:a="http://schemas.openxmlformats.org/drawingml/2006/main">
          <a:off x="1482696" y="5497519"/>
          <a:ext cx="1335838" cy="290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F510FD6-4087-4535-8D1D-B4236F5FA98D}" type="TxLink">
            <a:rPr lang="en-US" sz="1100" b="0" i="0" u="none" strike="noStrike" baseline="0">
              <a:solidFill>
                <a:srgbClr val="000000"/>
              </a:solidFill>
              <a:latin typeface="Tw Cen MT Condensed Extra Bold" panose="020B0803020202020204" pitchFamily="34" charset="0"/>
              <a:cs typeface="Lao UI"/>
            </a:rPr>
            <a:pPr/>
            <a:t>Cigna OAP 1</a:t>
          </a:fld>
          <a:endParaRPr lang="en-US" sz="1100" b="0">
            <a:latin typeface="Tw Cen MT Condensed Extra Bold" panose="020B0803020202020204" pitchFamily="34" charset="0"/>
          </a:endParaRPr>
        </a:p>
      </cdr:txBody>
    </cdr:sp>
  </cdr:relSizeAnchor>
  <cdr:relSizeAnchor xmlns:cdr="http://schemas.openxmlformats.org/drawingml/2006/chartDrawing">
    <cdr:from>
      <cdr:x>0.1701</cdr:x>
      <cdr:y>0.91313</cdr:y>
    </cdr:from>
    <cdr:to>
      <cdr:x>0.32437</cdr:x>
      <cdr:y>0.95946</cdr:y>
    </cdr:to>
    <cdr:sp macro="" textlink="HYBRID!$B$8:$C$8">
      <cdr:nvSpPr>
        <cdr:cNvPr id="13" name="TextBox 1"/>
        <cdr:cNvSpPr txBox="1"/>
      </cdr:nvSpPr>
      <cdr:spPr>
        <a:xfrm xmlns:a="http://schemas.openxmlformats.org/drawingml/2006/main">
          <a:off x="1474111" y="5738966"/>
          <a:ext cx="1336933" cy="291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49A288F3-CEEC-4CB8-A7A4-C9E12D2DA37E}" type="TxLink">
            <a:rPr lang="en-US" sz="1100" b="1" i="0" u="none" strike="noStrike" baseline="0">
              <a:solidFill>
                <a:sysClr val="windowText" lastClr="000000"/>
              </a:solidFill>
              <a:latin typeface="Tw Cen MT Condensed" panose="020B0606020104020203" pitchFamily="34" charset="0"/>
              <a:cs typeface="Lao UI"/>
            </a:rPr>
            <a:pPr/>
            <a:t>Delta PPO</a:t>
          </a:fld>
          <a:endParaRPr lang="en-US" sz="1100" b="0">
            <a:solidFill>
              <a:sysClr val="windowText" lastClr="000000"/>
            </a:solidFill>
            <a:latin typeface="Tw Cen MT Condensed" panose="020B0606020104020203" pitchFamily="34" charset="0"/>
          </a:endParaRPr>
        </a:p>
      </cdr:txBody>
    </cdr:sp>
  </cdr:relSizeAnchor>
  <cdr:relSizeAnchor xmlns:cdr="http://schemas.openxmlformats.org/drawingml/2006/chartDrawing">
    <cdr:from>
      <cdr:x>0.011</cdr:x>
      <cdr:y>0.82182</cdr:y>
    </cdr:from>
    <cdr:to>
      <cdr:x>0.121</cdr:x>
      <cdr:y>0.86602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0" y="5152159"/>
          <a:ext cx="952500" cy="277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u="sng">
              <a:latin typeface="Tw Cen MT Condensed Extra Bold" panose="020B0803020202020204" pitchFamily="34" charset="0"/>
            </a:rPr>
            <a:t>PLANS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458788</xdr:colOff>
      <xdr:row>4</xdr:row>
      <xdr:rowOff>198438</xdr:rowOff>
    </xdr:from>
    <xdr:to>
      <xdr:col>4</xdr:col>
      <xdr:colOff>1162050</xdr:colOff>
      <xdr:row>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3488" y="969963"/>
          <a:ext cx="1884362" cy="5826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0.2693</cdr:x>
      <cdr:y>0.03326</cdr:y>
    </cdr:from>
    <cdr:to>
      <cdr:x>0.79359</cdr:x>
      <cdr:y>0.15877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331883" y="208513"/>
          <a:ext cx="4539897" cy="7868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2400" b="1" cap="none" spc="0">
              <a:ln w="900" cmpd="sng">
                <a:solidFill>
                  <a:sysClr val="windowText" lastClr="000000">
                    <a:alpha val="55000"/>
                  </a:sys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Tw Cen MT Condensed Extra Bold" panose="020B0803020202020204" pitchFamily="34" charset="0"/>
            </a:rPr>
            <a:t>MY</a:t>
          </a:r>
          <a:r>
            <a:rPr lang="en-US" sz="2400" b="1" cap="none" spc="0" baseline="0">
              <a:ln w="900" cmpd="sng">
                <a:solidFill>
                  <a:sysClr val="windowText" lastClr="000000">
                    <a:alpha val="55000"/>
                  </a:sys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Tw Cen MT Condensed Extra Bold" panose="020B0803020202020204" pitchFamily="34" charset="0"/>
            </a:rPr>
            <a:t> TOTAL MONTHLY COMPENSATION</a:t>
          </a:r>
        </a:p>
        <a:p xmlns:a="http://schemas.openxmlformats.org/drawingml/2006/main">
          <a:pPr algn="ctr"/>
          <a:r>
            <a:rPr lang="en-US" sz="1500" b="1" cap="none" spc="0" baseline="0">
              <a:ln w="900" cmpd="sng">
                <a:solidFill>
                  <a:sysClr val="windowText" lastClr="000000">
                    <a:alpha val="55000"/>
                  </a:sys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Tw Cen MT Condensed Extra Bold" panose="020B0803020202020204" pitchFamily="34" charset="0"/>
            </a:rPr>
            <a:t>Plan 1 or Plan 2</a:t>
          </a:r>
        </a:p>
        <a:p xmlns:a="http://schemas.openxmlformats.org/drawingml/2006/main">
          <a:pPr algn="ctr"/>
          <a:r>
            <a:rPr lang="en-US" sz="1000" b="0" i="0" cap="none" spc="0" baseline="0">
              <a:ln w="900" cmpd="sng">
                <a:solidFill>
                  <a:sysClr val="windowText" lastClr="000000">
                    <a:alpha val="55000"/>
                  </a:sys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Tw Cen MT Condensed Extra Bold" panose="020B0803020202020204" pitchFamily="34" charset="0"/>
            </a:rPr>
            <a:t>(Estimate Based on Employee Only Coverage)</a:t>
          </a:r>
          <a:endParaRPr lang="en-US" sz="1000" b="0" i="0" cap="none" spc="0">
            <a:ln w="900" cmpd="sng">
              <a:solidFill>
                <a:sysClr val="windowText" lastClr="000000">
                  <a:alpha val="55000"/>
                </a:sysClr>
              </a:solidFill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  <a:latin typeface="Tw Cen MT Condensed Extra Bold" panose="020B0803020202020204" pitchFamily="34" charset="0"/>
          </a:endParaRPr>
        </a:p>
      </cdr:txBody>
    </cdr:sp>
  </cdr:relSizeAnchor>
  <cdr:relSizeAnchor xmlns:cdr="http://schemas.openxmlformats.org/drawingml/2006/chartDrawing">
    <cdr:from>
      <cdr:x>0.43268</cdr:x>
      <cdr:y>0.90059</cdr:y>
    </cdr:from>
    <cdr:to>
      <cdr:x>0.60249</cdr:x>
      <cdr:y>0.973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264E0370-5FC9-F568-1C24-D8C2FCA101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746616" y="5645963"/>
          <a:ext cx="1470400" cy="4539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0.58188</cdr:x>
      <cdr:y>0.76049</cdr:y>
    </cdr:from>
    <cdr:to>
      <cdr:x>0.81336</cdr:x>
      <cdr:y>0.80682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38552" y="4767650"/>
          <a:ext cx="2004407" cy="290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>
              <a:latin typeface="Tw Cen MT Condensed Extra Bold" panose="020B0803020202020204" pitchFamily="34" charset="0"/>
            </a:rPr>
            <a:t>TOTAL MONTHLY COMPENSATION</a:t>
          </a:r>
          <a:r>
            <a:rPr lang="en-US" sz="1100" b="0" baseline="0">
              <a:latin typeface="Tw Cen MT Condensed Extra Bold" panose="020B0803020202020204" pitchFamily="34" charset="0"/>
            </a:rPr>
            <a:t> =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0.58104</cdr:x>
      <cdr:y>0.80289</cdr:y>
    </cdr:from>
    <cdr:to>
      <cdr:x>0.81252</cdr:x>
      <cdr:y>0.84922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031279" y="5047385"/>
          <a:ext cx="2004406" cy="291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baseline="0">
              <a:latin typeface="Tw Cen MT Condensed Extra Bold" panose="020B0803020202020204" pitchFamily="34" charset="0"/>
            </a:rPr>
            <a:t>TOTAL ANNUAL COMPENSATION   =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0.84506</cdr:x>
      <cdr:y>0.75614</cdr:y>
    </cdr:from>
    <cdr:to>
      <cdr:x>0.999</cdr:x>
      <cdr:y>0.80247</cdr:y>
    </cdr:to>
    <cdr:sp macro="" textlink="'PLAN 1 or 2'!$B$20">
      <cdr:nvSpPr>
        <cdr:cNvPr id="7" name="TextBox 1"/>
        <cdr:cNvSpPr txBox="1"/>
      </cdr:nvSpPr>
      <cdr:spPr>
        <a:xfrm xmlns:a="http://schemas.openxmlformats.org/drawingml/2006/main">
          <a:off x="7317452" y="4753444"/>
          <a:ext cx="1332980" cy="291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FABE85E-3274-4A6F-9815-D0A1B20F61E3}" type="TxLink">
            <a:rPr lang="en-US" sz="1100" b="0" i="0" u="none" strike="noStrike" baseline="0">
              <a:solidFill>
                <a:srgbClr val="000000"/>
              </a:solidFill>
              <a:latin typeface="Tw Cen MT Condensed Extra Bold" panose="020B0803020202020204" pitchFamily="34" charset="0"/>
              <a:cs typeface="Lao UI"/>
            </a:rPr>
            <a:pPr/>
            <a:t> $4,112.75 </a:t>
          </a:fld>
          <a:endParaRPr lang="en-US" sz="1100" b="0">
            <a:latin typeface="Tw Cen MT Condensed Extra Bold" panose="020B0803020202020204" pitchFamily="34" charset="0"/>
          </a:endParaRPr>
        </a:p>
      </cdr:txBody>
    </cdr:sp>
  </cdr:relSizeAnchor>
  <cdr:relSizeAnchor xmlns:cdr="http://schemas.openxmlformats.org/drawingml/2006/chartDrawing">
    <cdr:from>
      <cdr:x>0.83706</cdr:x>
      <cdr:y>0.80362</cdr:y>
    </cdr:from>
    <cdr:to>
      <cdr:x>0.991</cdr:x>
      <cdr:y>0.84995</cdr:y>
    </cdr:to>
    <cdr:sp macro="" textlink="'PLAN 1 or 2'!$B$21">
      <cdr:nvSpPr>
        <cdr:cNvPr id="9" name="TextBox 1"/>
        <cdr:cNvSpPr txBox="1"/>
      </cdr:nvSpPr>
      <cdr:spPr>
        <a:xfrm xmlns:a="http://schemas.openxmlformats.org/drawingml/2006/main">
          <a:off x="7248180" y="5051957"/>
          <a:ext cx="1332980" cy="291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94AF098-D412-4944-B17A-85C536D4138F}" type="TxLink">
            <a:rPr lang="en-US" sz="1100" b="0" i="0" u="none" strike="noStrike" baseline="0">
              <a:solidFill>
                <a:sysClr val="windowText" lastClr="000000"/>
              </a:solidFill>
              <a:latin typeface="Tw Cen MT Condensed Extra Bold" panose="020B0803020202020204" pitchFamily="34" charset="0"/>
              <a:cs typeface="Lao UI"/>
            </a:rPr>
            <a:pPr/>
            <a:t> $49,353.00 </a:t>
          </a:fld>
          <a:endParaRPr lang="en-US" sz="1100" b="0">
            <a:solidFill>
              <a:sysClr val="windowText" lastClr="000000"/>
            </a:solidFill>
            <a:latin typeface="Tw Cen MT Condensed Extra Bold" panose="020B0803020202020204" pitchFamily="34" charset="0"/>
          </a:endParaRPr>
        </a:p>
      </cdr:txBody>
    </cdr:sp>
  </cdr:relSizeAnchor>
  <cdr:relSizeAnchor xmlns:cdr="http://schemas.openxmlformats.org/drawingml/2006/chartDrawing">
    <cdr:from>
      <cdr:x>0.01126</cdr:x>
      <cdr:y>0.88042</cdr:y>
    </cdr:from>
    <cdr:to>
      <cdr:x>0.16258</cdr:x>
      <cdr:y>0.92675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97502" y="5534779"/>
          <a:ext cx="1310293" cy="291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baseline="0">
              <a:latin typeface="Tw Cen MT Condensed Extra Bold" panose="020B0803020202020204" pitchFamily="34" charset="0"/>
            </a:rPr>
            <a:t>Medical Plan Selection =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0.01073</cdr:x>
      <cdr:y>0.91926</cdr:y>
    </cdr:from>
    <cdr:to>
      <cdr:x>0.174</cdr:x>
      <cdr:y>0.97101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92911" y="5778922"/>
          <a:ext cx="1413769" cy="325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baseline="0">
              <a:latin typeface="Tw Cen MT Condensed Extra Bold" panose="020B0803020202020204" pitchFamily="34" charset="0"/>
            </a:rPr>
            <a:t>Dental Plan Selection   =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0.17296</cdr:x>
      <cdr:y>0.87868</cdr:y>
    </cdr:from>
    <cdr:to>
      <cdr:x>0.32723</cdr:x>
      <cdr:y>0.92501</cdr:y>
    </cdr:to>
    <cdr:sp macro="" textlink="'PLAN 1 or 2'!$B$7:$C$7">
      <cdr:nvSpPr>
        <cdr:cNvPr id="12" name="TextBox 1"/>
        <cdr:cNvSpPr txBox="1"/>
      </cdr:nvSpPr>
      <cdr:spPr>
        <a:xfrm xmlns:a="http://schemas.openxmlformats.org/drawingml/2006/main">
          <a:off x="1497677" y="5523852"/>
          <a:ext cx="1335838" cy="291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3480395-E9D9-4C30-88F8-99CB30C1FCFB}" type="TxLink">
            <a:rPr lang="en-US" sz="1100" b="0" i="0" u="none" strike="noStrike" baseline="0">
              <a:solidFill>
                <a:srgbClr val="000000"/>
              </a:solidFill>
              <a:latin typeface="Tw Cen MT Condensed Extra Bold" panose="020B0803020202020204" pitchFamily="34" charset="0"/>
              <a:cs typeface="Lao UI"/>
            </a:rPr>
            <a:pPr/>
            <a:t>Cigna OAP 1</a:t>
          </a:fld>
          <a:endParaRPr lang="en-US" sz="1100" b="0">
            <a:latin typeface="Tw Cen MT Condensed Extra Bold" panose="020B0803020202020204" pitchFamily="34" charset="0"/>
          </a:endParaRPr>
        </a:p>
      </cdr:txBody>
    </cdr:sp>
  </cdr:relSizeAnchor>
  <cdr:relSizeAnchor xmlns:cdr="http://schemas.openxmlformats.org/drawingml/2006/chartDrawing">
    <cdr:from>
      <cdr:x>0.17444</cdr:x>
      <cdr:y>0.92027</cdr:y>
    </cdr:from>
    <cdr:to>
      <cdr:x>0.32871</cdr:x>
      <cdr:y>0.96659</cdr:y>
    </cdr:to>
    <cdr:sp macro="" textlink="'PLAN 1 or 2'!$B$8:$C$8">
      <cdr:nvSpPr>
        <cdr:cNvPr id="13" name="TextBox 1"/>
        <cdr:cNvSpPr txBox="1"/>
      </cdr:nvSpPr>
      <cdr:spPr>
        <a:xfrm xmlns:a="http://schemas.openxmlformats.org/drawingml/2006/main">
          <a:off x="1511730" y="5783841"/>
          <a:ext cx="1336933" cy="291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ED27C90-0A58-4A63-B2A8-70D35D58A544}" type="TxLink">
            <a:rPr lang="en-US" sz="1100" b="0" i="0" u="none" strike="noStrike" baseline="0">
              <a:solidFill>
                <a:srgbClr val="000000"/>
              </a:solidFill>
              <a:latin typeface="Tw Cen MT Condensed Extra Bold" panose="020B0803020202020204" pitchFamily="34" charset="0"/>
              <a:cs typeface="Lao UI"/>
            </a:rPr>
            <a:pPr/>
            <a:t>Delta PPO</a:t>
          </a:fld>
          <a:endParaRPr lang="en-US" sz="1100" b="0">
            <a:latin typeface="Tw Cen MT Condensed Extra Bold" panose="020B0803020202020204" pitchFamily="34" charset="0"/>
          </a:endParaRPr>
        </a:p>
      </cdr:txBody>
    </cdr:sp>
  </cdr:relSizeAnchor>
  <cdr:relSizeAnchor xmlns:cdr="http://schemas.openxmlformats.org/drawingml/2006/chartDrawing">
    <cdr:from>
      <cdr:x>0.01287</cdr:x>
      <cdr:y>0.81891</cdr:y>
    </cdr:from>
    <cdr:to>
      <cdr:x>0.12287</cdr:x>
      <cdr:y>0.86311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414" y="5148084"/>
          <a:ext cx="952500" cy="277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u="sng">
              <a:latin typeface="Tw Cen MT Condensed Extra Bold" panose="020B0803020202020204" pitchFamily="34" charset="0"/>
            </a:rPr>
            <a:t>PLANS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5" totalsRowShown="0" dataDxfId="5">
  <autoFilter ref="A1:E5" xr:uid="{00000000-0009-0000-0100-000001000000}"/>
  <tableColumns count="5">
    <tableColumn id="1" xr3:uid="{00000000-0010-0000-0000-000001000000}" name="Medical Plan" dataDxfId="4"/>
    <tableColumn id="2" xr3:uid="{00000000-0010-0000-0000-000002000000}" name="EE" dataDxfId="3"/>
    <tableColumn id="3" xr3:uid="{00000000-0010-0000-0000-000003000000}" name="EE+CH" dataDxfId="2"/>
    <tableColumn id="4" xr3:uid="{00000000-0010-0000-0000-000004000000}" name="EE+SP" dataDxfId="1"/>
    <tableColumn id="5" xr3:uid="{00000000-0010-0000-0000-000005000000}" name="FAM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8:E11" totalsRowShown="0">
  <autoFilter ref="A8:E11" xr:uid="{00000000-0009-0000-0100-000002000000}"/>
  <tableColumns count="5">
    <tableColumn id="1" xr3:uid="{00000000-0010-0000-0100-000001000000}" name="Dental Plans"/>
    <tableColumn id="2" xr3:uid="{00000000-0010-0000-0100-000002000000}" name="EE"/>
    <tableColumn id="3" xr3:uid="{00000000-0010-0000-0100-000003000000}" name="EE+CH"/>
    <tableColumn id="4" xr3:uid="{00000000-0010-0000-0100-000004000000}" name="EE+SP"/>
    <tableColumn id="5" xr3:uid="{00000000-0010-0000-0100-000005000000}" name="FA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5:A18" totalsRowShown="0">
  <autoFilter ref="A15:A18" xr:uid="{00000000-0009-0000-0100-000003000000}"/>
  <tableColumns count="1">
    <tableColumn id="1" xr3:uid="{00000000-0010-0000-0200-000001000000}" name="VRS Plan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F35"/>
  <sheetViews>
    <sheetView showGridLines="0" showRowColHeaders="0" tabSelected="1" showRuler="0" view="pageLayout" topLeftCell="A2" zoomScaleNormal="100" zoomScaleSheetLayoutView="98" workbookViewId="0">
      <selection activeCell="C15" sqref="C15"/>
    </sheetView>
  </sheetViews>
  <sheetFormatPr defaultRowHeight="16.5" x14ac:dyDescent="0.3"/>
  <cols>
    <col min="1" max="1" width="60.42578125" style="1" customWidth="1"/>
    <col min="2" max="2" width="21.7109375" style="1" customWidth="1"/>
    <col min="3" max="3" width="20.5703125" style="1" customWidth="1"/>
    <col min="4" max="4" width="16.5703125" style="1" customWidth="1"/>
    <col min="5" max="5" width="31.5703125" style="5" customWidth="1"/>
    <col min="6" max="16384" width="9.140625" style="1"/>
  </cols>
  <sheetData>
    <row r="1" spans="1:6" x14ac:dyDescent="0.3">
      <c r="A1" s="40" t="s">
        <v>36</v>
      </c>
      <c r="B1" s="41"/>
      <c r="C1" s="41"/>
      <c r="D1" s="41"/>
      <c r="E1" s="42"/>
    </row>
    <row r="2" spans="1:6" x14ac:dyDescent="0.3">
      <c r="A2" s="43"/>
      <c r="B2" s="44"/>
      <c r="C2" s="44"/>
      <c r="D2" s="44"/>
      <c r="E2" s="45"/>
    </row>
    <row r="3" spans="1:6" ht="18" customHeight="1" x14ac:dyDescent="0.3">
      <c r="A3" s="43"/>
      <c r="B3" s="44"/>
      <c r="C3" s="44"/>
      <c r="D3" s="44"/>
      <c r="E3" s="45"/>
    </row>
    <row r="4" spans="1:6" ht="8.25" customHeight="1" x14ac:dyDescent="0.3">
      <c r="A4" s="46"/>
      <c r="B4" s="47"/>
      <c r="C4" s="47"/>
      <c r="D4" s="47"/>
      <c r="E4" s="48"/>
    </row>
    <row r="5" spans="1:6" ht="18" customHeight="1" x14ac:dyDescent="0.3">
      <c r="A5" s="7" t="s">
        <v>28</v>
      </c>
      <c r="B5" s="38" t="s">
        <v>32</v>
      </c>
      <c r="C5" s="39"/>
      <c r="D5" s="34"/>
      <c r="E5" s="35"/>
    </row>
    <row r="6" spans="1:6" ht="18" customHeight="1" x14ac:dyDescent="0.3">
      <c r="A6" s="7" t="s">
        <v>29</v>
      </c>
      <c r="B6" s="66">
        <v>30000</v>
      </c>
      <c r="C6" s="67"/>
      <c r="D6" s="36"/>
      <c r="E6" s="37"/>
    </row>
    <row r="7" spans="1:6" ht="18" customHeight="1" x14ac:dyDescent="0.3">
      <c r="A7" s="7" t="s">
        <v>30</v>
      </c>
      <c r="B7" s="38" t="s">
        <v>41</v>
      </c>
      <c r="C7" s="39"/>
      <c r="D7" s="36"/>
      <c r="E7" s="37"/>
    </row>
    <row r="8" spans="1:6" ht="18" customHeight="1" x14ac:dyDescent="0.3">
      <c r="A8" s="7" t="s">
        <v>31</v>
      </c>
      <c r="B8" s="38" t="s">
        <v>13</v>
      </c>
      <c r="C8" s="39"/>
      <c r="D8" s="36"/>
      <c r="E8" s="37"/>
    </row>
    <row r="9" spans="1:6" ht="13.5" customHeight="1" x14ac:dyDescent="0.3">
      <c r="A9" s="60"/>
      <c r="B9" s="61"/>
      <c r="C9" s="61"/>
      <c r="D9" s="61"/>
      <c r="E9" s="62"/>
    </row>
    <row r="10" spans="1:6" ht="24.75" customHeight="1" x14ac:dyDescent="0.3">
      <c r="A10" s="63" t="s">
        <v>21</v>
      </c>
      <c r="B10" s="64"/>
      <c r="C10" s="64"/>
      <c r="D10" s="64"/>
      <c r="E10" s="65"/>
      <c r="F10" s="2"/>
    </row>
    <row r="11" spans="1:6" ht="18" customHeight="1" x14ac:dyDescent="0.3">
      <c r="A11" s="8"/>
      <c r="B11" s="9" t="s">
        <v>2</v>
      </c>
      <c r="C11" s="9" t="s">
        <v>0</v>
      </c>
      <c r="D11" s="9" t="s">
        <v>3</v>
      </c>
      <c r="E11" s="10" t="s">
        <v>1</v>
      </c>
    </row>
    <row r="12" spans="1:6" ht="18" customHeight="1" x14ac:dyDescent="0.3">
      <c r="A12" s="11" t="s">
        <v>4</v>
      </c>
      <c r="B12" s="22">
        <f>B6/12</f>
        <v>2500</v>
      </c>
      <c r="C12" s="22">
        <f>B12</f>
        <v>2500</v>
      </c>
      <c r="D12" s="22">
        <f>C12</f>
        <v>2500</v>
      </c>
      <c r="E12" s="19">
        <f>D12</f>
        <v>2500</v>
      </c>
    </row>
    <row r="13" spans="1:6" ht="18" customHeight="1" x14ac:dyDescent="0.3">
      <c r="A13" s="11" t="s">
        <v>5</v>
      </c>
      <c r="B13" s="22">
        <f>VLOOKUP(B7,'Data Validation &amp; Vlookups'!A:B,2,FALSE)</f>
        <v>1042</v>
      </c>
      <c r="C13" s="22">
        <f>VLOOKUP(B7,'Data Validation &amp; Vlookups'!A:C,3,FALSE)</f>
        <v>1534</v>
      </c>
      <c r="D13" s="22">
        <f>VLOOKUP(B7,'Data Validation &amp; Vlookups'!A:D,4,FALSE)</f>
        <v>2147</v>
      </c>
      <c r="E13" s="19">
        <f>VLOOKUP(B7,'Data Validation &amp; Vlookups'!A:E,5,FALSE)</f>
        <v>2806</v>
      </c>
    </row>
    <row r="14" spans="1:6" ht="18" customHeight="1" x14ac:dyDescent="0.3">
      <c r="A14" s="11" t="s">
        <v>43</v>
      </c>
      <c r="B14" s="22">
        <f>IF(B7='Data Validation &amp; Vlookups'!A3,150,0)</f>
        <v>0</v>
      </c>
      <c r="C14" s="22">
        <f>IF(B7='Data Validation &amp; Vlookups'!A3,200,0)</f>
        <v>0</v>
      </c>
      <c r="D14" s="22">
        <f>IF(B7='Data Validation &amp; Vlookups'!A3,200,0)</f>
        <v>0</v>
      </c>
      <c r="E14" s="19">
        <f>IF(B7='Data Validation &amp; Vlookups'!A3,200,0)</f>
        <v>0</v>
      </c>
    </row>
    <row r="15" spans="1:6" ht="18" customHeight="1" x14ac:dyDescent="0.3">
      <c r="A15" s="11" t="s">
        <v>6</v>
      </c>
      <c r="B15" s="22">
        <f>VLOOKUP(B8,'Data Validation &amp; Vlookups'!A:E,2,FALSE)</f>
        <v>45</v>
      </c>
      <c r="C15" s="22">
        <f>VLOOKUP(B8,'Data Validation &amp; Vlookups'!A:E,3,FALSE)</f>
        <v>67</v>
      </c>
      <c r="D15" s="22">
        <f>VLOOKUP(B8,'Data Validation &amp; Vlookups'!A:E,4,FALSE)</f>
        <v>85</v>
      </c>
      <c r="E15" s="19">
        <f>VLOOKUP(B8,'Data Validation &amp; Vlookups'!A:E,5,FALSE)</f>
        <v>114</v>
      </c>
    </row>
    <row r="16" spans="1:6" ht="18" customHeight="1" x14ac:dyDescent="0.3">
      <c r="A16" s="11" t="s">
        <v>48</v>
      </c>
      <c r="B16" s="22">
        <f>B12*0.0118</f>
        <v>29.5</v>
      </c>
      <c r="C16" s="22">
        <f>B16</f>
        <v>29.5</v>
      </c>
      <c r="D16" s="22">
        <f>C16</f>
        <v>29.5</v>
      </c>
      <c r="E16" s="19">
        <f>B16</f>
        <v>29.5</v>
      </c>
    </row>
    <row r="17" spans="1:5" ht="18" customHeight="1" x14ac:dyDescent="0.3">
      <c r="A17" s="11" t="s">
        <v>49</v>
      </c>
      <c r="B17" s="22">
        <f>B12*0.1443</f>
        <v>360.75000000000006</v>
      </c>
      <c r="C17" s="22">
        <f>B17</f>
        <v>360.75000000000006</v>
      </c>
      <c r="D17" s="22">
        <f>B17</f>
        <v>360.75000000000006</v>
      </c>
      <c r="E17" s="19">
        <f>B17</f>
        <v>360.75000000000006</v>
      </c>
    </row>
    <row r="18" spans="1:5" ht="18" customHeight="1" x14ac:dyDescent="0.3">
      <c r="A18" s="11" t="s">
        <v>44</v>
      </c>
      <c r="B18" s="22">
        <f>B12*0.0053</f>
        <v>13.25</v>
      </c>
      <c r="C18" s="22">
        <f>B18</f>
        <v>13.25</v>
      </c>
      <c r="D18" s="22">
        <f>B18</f>
        <v>13.25</v>
      </c>
      <c r="E18" s="19">
        <f>B18</f>
        <v>13.25</v>
      </c>
    </row>
    <row r="19" spans="1:5" ht="18" customHeight="1" x14ac:dyDescent="0.3">
      <c r="A19" s="11" t="s">
        <v>11</v>
      </c>
      <c r="B19" s="22">
        <f>B12*0.0765</f>
        <v>191.25</v>
      </c>
      <c r="C19" s="22">
        <f>B19</f>
        <v>191.25</v>
      </c>
      <c r="D19" s="22">
        <f>B19</f>
        <v>191.25</v>
      </c>
      <c r="E19" s="19">
        <f>B19</f>
        <v>191.25</v>
      </c>
    </row>
    <row r="20" spans="1:5" ht="9.75" customHeight="1" x14ac:dyDescent="0.3">
      <c r="A20" s="12"/>
      <c r="B20" s="23"/>
      <c r="C20" s="23"/>
      <c r="D20" s="23"/>
      <c r="E20" s="20"/>
    </row>
    <row r="21" spans="1:5" ht="18" customHeight="1" x14ac:dyDescent="0.3">
      <c r="A21" s="13" t="s">
        <v>35</v>
      </c>
      <c r="B21" s="22">
        <f>SUM(B12:B19)</f>
        <v>4181.75</v>
      </c>
      <c r="C21" s="22">
        <f>SUM(C12:C20)</f>
        <v>4695.75</v>
      </c>
      <c r="D21" s="22">
        <f>SUM(D12:D19)</f>
        <v>5326.75</v>
      </c>
      <c r="E21" s="19">
        <f>SUM(E12:E19)</f>
        <v>6014.75</v>
      </c>
    </row>
    <row r="22" spans="1:5" ht="18" customHeight="1" x14ac:dyDescent="0.3">
      <c r="A22" s="14" t="s">
        <v>10</v>
      </c>
      <c r="B22" s="24">
        <f>B21*12</f>
        <v>50181</v>
      </c>
      <c r="C22" s="24">
        <f>C21*12</f>
        <v>56349</v>
      </c>
      <c r="D22" s="24">
        <f>D21*12</f>
        <v>63921</v>
      </c>
      <c r="E22" s="21">
        <f>E21*12</f>
        <v>72177</v>
      </c>
    </row>
    <row r="23" spans="1:5" ht="15.75" customHeight="1" x14ac:dyDescent="0.3">
      <c r="A23" s="60"/>
      <c r="B23" s="61"/>
      <c r="C23" s="61"/>
      <c r="D23" s="61"/>
      <c r="E23" s="62"/>
    </row>
    <row r="24" spans="1:5" ht="18" customHeight="1" x14ac:dyDescent="0.3">
      <c r="A24" s="15" t="s">
        <v>26</v>
      </c>
      <c r="B24" s="51" t="s">
        <v>37</v>
      </c>
      <c r="C24" s="52"/>
      <c r="D24" s="52"/>
      <c r="E24" s="53"/>
    </row>
    <row r="25" spans="1:5" ht="18" customHeight="1" x14ac:dyDescent="0.3">
      <c r="A25" s="16" t="s">
        <v>9</v>
      </c>
      <c r="B25" s="54"/>
      <c r="C25" s="55"/>
      <c r="D25" s="55"/>
      <c r="E25" s="56"/>
    </row>
    <row r="26" spans="1:5" ht="18" customHeight="1" x14ac:dyDescent="0.3">
      <c r="A26" s="16" t="s">
        <v>45</v>
      </c>
      <c r="B26" s="54"/>
      <c r="C26" s="55"/>
      <c r="D26" s="55"/>
      <c r="E26" s="56"/>
    </row>
    <row r="27" spans="1:5" ht="18" customHeight="1" x14ac:dyDescent="0.3">
      <c r="A27" s="16" t="s">
        <v>7</v>
      </c>
      <c r="B27" s="54"/>
      <c r="C27" s="55"/>
      <c r="D27" s="55"/>
      <c r="E27" s="56"/>
    </row>
    <row r="28" spans="1:5" ht="18" customHeight="1" x14ac:dyDescent="0.3">
      <c r="A28" s="16" t="s">
        <v>50</v>
      </c>
      <c r="B28" s="54"/>
      <c r="C28" s="55"/>
      <c r="D28" s="55"/>
      <c r="E28" s="56"/>
    </row>
    <row r="29" spans="1:5" ht="18" customHeight="1" x14ac:dyDescent="0.3">
      <c r="A29" s="16" t="s">
        <v>8</v>
      </c>
      <c r="B29" s="54"/>
      <c r="C29" s="55"/>
      <c r="D29" s="55"/>
      <c r="E29" s="56"/>
    </row>
    <row r="30" spans="1:5" ht="18" customHeight="1" x14ac:dyDescent="0.3">
      <c r="A30" s="17" t="s">
        <v>51</v>
      </c>
      <c r="B30" s="54"/>
      <c r="C30" s="55"/>
      <c r="D30" s="55"/>
      <c r="E30" s="56"/>
    </row>
    <row r="31" spans="1:5" ht="18" customHeight="1" x14ac:dyDescent="0.3">
      <c r="A31" s="49" t="s">
        <v>39</v>
      </c>
      <c r="B31" s="54"/>
      <c r="C31" s="55"/>
      <c r="D31" s="55"/>
      <c r="E31" s="56"/>
    </row>
    <row r="32" spans="1:5" ht="45.75" customHeight="1" thickBot="1" x14ac:dyDescent="0.35">
      <c r="A32" s="50"/>
      <c r="B32" s="57"/>
      <c r="C32" s="58"/>
      <c r="D32" s="58"/>
      <c r="E32" s="59"/>
    </row>
    <row r="33" spans="1:5" ht="18" customHeight="1" x14ac:dyDescent="0.3">
      <c r="A33" s="6"/>
      <c r="B33" s="4"/>
      <c r="C33" s="4"/>
      <c r="D33" s="4"/>
      <c r="E33" s="4"/>
    </row>
    <row r="34" spans="1:5" x14ac:dyDescent="0.3">
      <c r="A34" s="4"/>
      <c r="B34" s="4"/>
      <c r="C34" s="4"/>
      <c r="D34" s="4"/>
      <c r="E34" s="4"/>
    </row>
    <row r="35" spans="1:5" x14ac:dyDescent="0.3">
      <c r="A35" s="4"/>
      <c r="B35" s="4"/>
      <c r="C35" s="4"/>
      <c r="D35" s="4"/>
      <c r="E35" s="4"/>
    </row>
  </sheetData>
  <sheetProtection sheet="1" objects="1" scenarios="1"/>
  <protectedRanges>
    <protectedRange sqref="B5:C6" name="Range1"/>
  </protectedRanges>
  <customSheetViews>
    <customSheetView guid="{A90BD763-5310-456C-8005-CCD70F2502B7}" showPageBreaks="1" view="pageLayout">
      <selection activeCell="E26" sqref="A1:E26"/>
      <pageMargins left="0.7" right="0.7" top="0.75" bottom="0.75" header="0.3" footer="0.3"/>
      <pageSetup orientation="landscape" r:id="rId1"/>
      <headerFooter>
        <oddHeader>&amp;C&amp;"-,Bold"&amp;20TOTAL COMPENSATION CALCULATOR</oddHeader>
      </headerFooter>
    </customSheetView>
  </customSheetViews>
  <mergeCells count="12">
    <mergeCell ref="D5:E8"/>
    <mergeCell ref="B8:C8"/>
    <mergeCell ref="A1:E3"/>
    <mergeCell ref="A4:E4"/>
    <mergeCell ref="A31:A32"/>
    <mergeCell ref="B24:E32"/>
    <mergeCell ref="A23:E23"/>
    <mergeCell ref="A10:E10"/>
    <mergeCell ref="B5:C5"/>
    <mergeCell ref="B6:C6"/>
    <mergeCell ref="B7:C7"/>
    <mergeCell ref="A9:E9"/>
  </mergeCells>
  <printOptions horizontalCentered="1" verticalCentered="1"/>
  <pageMargins left="0.25" right="0.25" top="0.75" bottom="0.75" header="0.3" footer="0.3"/>
  <pageSetup scale="88" orientation="landscape" blackAndWhite="1" r:id="rId2"/>
  <headerFooter>
    <oddHeader>&amp;C&amp;"-,Bold"&amp;20TOTAL COMPENSATION CALCULATOR</oddHeader>
    <oddFooter>&amp;C&amp;"-,Italic"&amp;12PROVIDED BY THE HUMAN RESOURCES DEPARTMENT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 Validation &amp; Vlookups'!$A$2:$A$4</xm:f>
          </x14:formula1>
          <xm:sqref>B7:C7</xm:sqref>
        </x14:dataValidation>
        <x14:dataValidation type="list" allowBlank="1" showInputMessage="1" showErrorMessage="1" xr:uid="{00000000-0002-0000-0000-000001000000}">
          <x14:formula1>
            <xm:f>'Data Validation &amp; Vlookups'!$A$9:$A$11</xm:f>
          </x14:formula1>
          <xm:sqref>B8:C8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8"/>
  <sheetViews>
    <sheetView workbookViewId="0">
      <selection activeCell="B11" sqref="B11"/>
    </sheetView>
  </sheetViews>
  <sheetFormatPr defaultRowHeight="15" x14ac:dyDescent="0.25"/>
  <cols>
    <col min="1" max="1" width="23.28515625" customWidth="1"/>
  </cols>
  <sheetData>
    <row r="1" spans="1:5" x14ac:dyDescent="0.25">
      <c r="A1" t="s">
        <v>15</v>
      </c>
      <c r="B1" t="s">
        <v>17</v>
      </c>
      <c r="C1" t="s">
        <v>18</v>
      </c>
      <c r="D1" t="s">
        <v>19</v>
      </c>
      <c r="E1" t="s">
        <v>20</v>
      </c>
    </row>
    <row r="2" spans="1:5" x14ac:dyDescent="0.25">
      <c r="A2" s="3" t="s">
        <v>41</v>
      </c>
      <c r="B2" s="3">
        <v>1042</v>
      </c>
      <c r="C2" s="3">
        <v>1534</v>
      </c>
      <c r="D2" s="3">
        <v>2147</v>
      </c>
      <c r="E2" s="3">
        <v>2806</v>
      </c>
    </row>
    <row r="3" spans="1:5" x14ac:dyDescent="0.25">
      <c r="A3" s="3" t="s">
        <v>42</v>
      </c>
      <c r="B3" s="3">
        <v>924</v>
      </c>
      <c r="C3" s="3">
        <v>1366</v>
      </c>
      <c r="D3" s="3">
        <v>1909</v>
      </c>
      <c r="E3" s="3">
        <v>2494</v>
      </c>
    </row>
    <row r="4" spans="1:5" x14ac:dyDescent="0.25">
      <c r="A4" s="3" t="s">
        <v>12</v>
      </c>
      <c r="B4" s="3">
        <v>0</v>
      </c>
      <c r="C4" s="3">
        <v>0</v>
      </c>
      <c r="D4" s="3">
        <v>0</v>
      </c>
      <c r="E4" s="3">
        <v>0</v>
      </c>
    </row>
    <row r="5" spans="1:5" x14ac:dyDescent="0.25">
      <c r="A5" s="3"/>
      <c r="B5" s="3"/>
      <c r="C5" s="3"/>
      <c r="D5" s="3"/>
      <c r="E5" s="3"/>
    </row>
    <row r="8" spans="1:5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</row>
    <row r="9" spans="1:5" x14ac:dyDescent="0.25">
      <c r="A9" t="s">
        <v>13</v>
      </c>
      <c r="B9">
        <v>45</v>
      </c>
      <c r="C9">
        <v>67</v>
      </c>
      <c r="D9">
        <v>85</v>
      </c>
      <c r="E9">
        <v>114</v>
      </c>
    </row>
    <row r="10" spans="1:5" x14ac:dyDescent="0.25">
      <c r="A10" t="s">
        <v>40</v>
      </c>
      <c r="B10">
        <v>45</v>
      </c>
      <c r="C10">
        <v>67</v>
      </c>
      <c r="D10">
        <v>85</v>
      </c>
      <c r="E10">
        <v>114</v>
      </c>
    </row>
    <row r="11" spans="1:5" x14ac:dyDescent="0.25">
      <c r="A11" t="s">
        <v>14</v>
      </c>
      <c r="B11">
        <v>0</v>
      </c>
      <c r="C11">
        <v>0</v>
      </c>
      <c r="D11">
        <v>0</v>
      </c>
      <c r="E11">
        <v>0</v>
      </c>
    </row>
    <row r="15" spans="1:5" x14ac:dyDescent="0.25">
      <c r="A15" t="s">
        <v>25</v>
      </c>
    </row>
    <row r="16" spans="1:5" x14ac:dyDescent="0.25">
      <c r="A16" t="s">
        <v>22</v>
      </c>
    </row>
    <row r="17" spans="1:1" x14ac:dyDescent="0.25">
      <c r="A17" t="s">
        <v>23</v>
      </c>
    </row>
    <row r="18" spans="1:1" x14ac:dyDescent="0.25">
      <c r="A18" t="s">
        <v>24</v>
      </c>
    </row>
  </sheetData>
  <customSheetViews>
    <customSheetView guid="{A90BD763-5310-456C-8005-CCD70F2502B7}" showPageBreaks="1"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F36"/>
  <sheetViews>
    <sheetView showGridLines="0" showRowColHeaders="0" showRuler="0" view="pageLayout" zoomScaleNormal="100" workbookViewId="0">
      <selection activeCell="B12" sqref="B12:D18"/>
    </sheetView>
  </sheetViews>
  <sheetFormatPr defaultRowHeight="16.5" x14ac:dyDescent="0.3"/>
  <cols>
    <col min="1" max="1" width="60.42578125" style="1" customWidth="1"/>
    <col min="2" max="2" width="18.28515625" style="1" customWidth="1"/>
    <col min="3" max="3" width="20.85546875" style="1" customWidth="1"/>
    <col min="4" max="4" width="16.5703125" style="1" customWidth="1"/>
    <col min="5" max="5" width="22.28515625" style="5" customWidth="1"/>
    <col min="6" max="7" width="0" style="1" hidden="1" customWidth="1"/>
    <col min="8" max="16384" width="9.140625" style="1"/>
  </cols>
  <sheetData>
    <row r="1" spans="1:6" ht="16.5" customHeight="1" x14ac:dyDescent="0.3">
      <c r="A1" s="40" t="s">
        <v>36</v>
      </c>
      <c r="B1" s="41"/>
      <c r="C1" s="41"/>
      <c r="D1" s="41"/>
      <c r="E1" s="42"/>
    </row>
    <row r="2" spans="1:6" x14ac:dyDescent="0.3">
      <c r="A2" s="43"/>
      <c r="B2" s="44"/>
      <c r="C2" s="44"/>
      <c r="D2" s="44"/>
      <c r="E2" s="45"/>
    </row>
    <row r="3" spans="1:6" ht="18.75" customHeight="1" x14ac:dyDescent="0.3">
      <c r="A3" s="43"/>
      <c r="B3" s="44"/>
      <c r="C3" s="44"/>
      <c r="D3" s="44"/>
      <c r="E3" s="45"/>
    </row>
    <row r="4" spans="1:6" ht="6" customHeight="1" x14ac:dyDescent="0.3">
      <c r="A4" s="46"/>
      <c r="B4" s="47"/>
      <c r="C4" s="47"/>
      <c r="D4" s="47"/>
      <c r="E4" s="48"/>
    </row>
    <row r="5" spans="1:6" ht="18" customHeight="1" x14ac:dyDescent="0.3">
      <c r="A5" s="7" t="s">
        <v>28</v>
      </c>
      <c r="B5" s="68" t="s">
        <v>32</v>
      </c>
      <c r="C5" s="68"/>
      <c r="D5" s="69"/>
      <c r="E5" s="70"/>
    </row>
    <row r="6" spans="1:6" ht="18" customHeight="1" x14ac:dyDescent="0.3">
      <c r="A6" s="7" t="s">
        <v>29</v>
      </c>
      <c r="B6" s="71">
        <v>30000</v>
      </c>
      <c r="C6" s="71"/>
      <c r="D6" s="69"/>
      <c r="E6" s="70"/>
    </row>
    <row r="7" spans="1:6" ht="18" customHeight="1" x14ac:dyDescent="0.3">
      <c r="A7" s="7" t="s">
        <v>30</v>
      </c>
      <c r="B7" s="68" t="s">
        <v>41</v>
      </c>
      <c r="C7" s="68"/>
      <c r="D7" s="69"/>
      <c r="E7" s="70"/>
    </row>
    <row r="8" spans="1:6" ht="18" customHeight="1" x14ac:dyDescent="0.3">
      <c r="A8" s="7" t="s">
        <v>31</v>
      </c>
      <c r="B8" s="68" t="s">
        <v>13</v>
      </c>
      <c r="C8" s="68"/>
      <c r="D8" s="69"/>
      <c r="E8" s="70"/>
    </row>
    <row r="9" spans="1:6" ht="8.25" customHeight="1" x14ac:dyDescent="0.3">
      <c r="A9" s="72"/>
      <c r="B9" s="69"/>
      <c r="C9" s="69"/>
      <c r="D9" s="69"/>
      <c r="E9" s="70"/>
    </row>
    <row r="10" spans="1:6" ht="24.75" customHeight="1" x14ac:dyDescent="0.3">
      <c r="A10" s="73" t="s">
        <v>27</v>
      </c>
      <c r="B10" s="74"/>
      <c r="C10" s="74"/>
      <c r="D10" s="74"/>
      <c r="E10" s="75"/>
      <c r="F10" s="2"/>
    </row>
    <row r="11" spans="1:6" ht="18" customHeight="1" x14ac:dyDescent="0.3">
      <c r="A11" s="8"/>
      <c r="B11" s="9" t="s">
        <v>2</v>
      </c>
      <c r="C11" s="9" t="s">
        <v>0</v>
      </c>
      <c r="D11" s="29" t="s">
        <v>3</v>
      </c>
      <c r="E11" s="10" t="s">
        <v>1</v>
      </c>
    </row>
    <row r="12" spans="1:6" ht="18" customHeight="1" x14ac:dyDescent="0.3">
      <c r="A12" s="11" t="s">
        <v>4</v>
      </c>
      <c r="B12" s="25">
        <f>B6/12</f>
        <v>2500</v>
      </c>
      <c r="C12" s="25">
        <f>B12</f>
        <v>2500</v>
      </c>
      <c r="D12" s="25">
        <f>C12</f>
        <v>2500</v>
      </c>
      <c r="E12" s="30">
        <f>D12</f>
        <v>2500</v>
      </c>
    </row>
    <row r="13" spans="1:6" ht="18" customHeight="1" x14ac:dyDescent="0.3">
      <c r="A13" s="11" t="s">
        <v>5</v>
      </c>
      <c r="B13" s="25">
        <f>VLOOKUP(B7,'Data Validation &amp; Vlookups'!A:B,2,FALSE)</f>
        <v>1042</v>
      </c>
      <c r="C13" s="28">
        <f>VLOOKUP(B7,'Data Validation &amp; Vlookups'!A:C,3,FALSE)</f>
        <v>1534</v>
      </c>
      <c r="D13" s="28">
        <f>VLOOKUP(B7,'Data Validation &amp; Vlookups'!A:D,4,FALSE)</f>
        <v>2147</v>
      </c>
      <c r="E13" s="31">
        <f>VLOOKUP(B7,'Data Validation &amp; Vlookups'!A:E,5,FALSE)</f>
        <v>2806</v>
      </c>
    </row>
    <row r="14" spans="1:6" ht="18" customHeight="1" x14ac:dyDescent="0.3">
      <c r="A14" s="11" t="s">
        <v>43</v>
      </c>
      <c r="B14" s="25">
        <f>IF(B7='Data Validation &amp; Vlookups'!A3,150,0)</f>
        <v>0</v>
      </c>
      <c r="C14" s="28">
        <f>IF(B7='Data Validation &amp; Vlookups'!A3,200,0)</f>
        <v>0</v>
      </c>
      <c r="D14" s="28">
        <f>IF(B7='Data Validation &amp; Vlookups'!A3,200,0)</f>
        <v>0</v>
      </c>
      <c r="E14" s="31">
        <f>IF(B7='Data Validation &amp; Vlookups'!A3,200,0)</f>
        <v>0</v>
      </c>
    </row>
    <row r="15" spans="1:6" ht="18" customHeight="1" x14ac:dyDescent="0.3">
      <c r="A15" s="11" t="s">
        <v>6</v>
      </c>
      <c r="B15" s="25">
        <f>VLOOKUP(B8,'Data Validation &amp; Vlookups'!A:B,2,FALSE)</f>
        <v>45</v>
      </c>
      <c r="C15" s="25">
        <f>VLOOKUP(B8,'Data Validation &amp; Vlookups'!A:C,3,FALSE)</f>
        <v>67</v>
      </c>
      <c r="D15" s="25">
        <f>VLOOKUP(B8,'Data Validation &amp; Vlookups'!A:D,4,FALSE)</f>
        <v>85</v>
      </c>
      <c r="E15" s="30">
        <f>VLOOKUP(B8,'Data Validation &amp; Vlookups'!A:E,5,FALSE)</f>
        <v>114</v>
      </c>
    </row>
    <row r="16" spans="1:6" ht="18" customHeight="1" x14ac:dyDescent="0.3">
      <c r="A16" s="11" t="s">
        <v>47</v>
      </c>
      <c r="B16" s="25">
        <f>B12*0.013</f>
        <v>32.5</v>
      </c>
      <c r="C16" s="25">
        <f>B16</f>
        <v>32.5</v>
      </c>
      <c r="D16" s="25">
        <f>C16</f>
        <v>32.5</v>
      </c>
      <c r="E16" s="30">
        <f>B16</f>
        <v>32.5</v>
      </c>
    </row>
    <row r="17" spans="1:5" ht="18" customHeight="1" x14ac:dyDescent="0.3">
      <c r="A17" s="11" t="s">
        <v>46</v>
      </c>
      <c r="B17" s="25">
        <f>B12*0.1208</f>
        <v>302</v>
      </c>
      <c r="C17" s="25">
        <f>B17</f>
        <v>302</v>
      </c>
      <c r="D17" s="25">
        <f>B17</f>
        <v>302</v>
      </c>
      <c r="E17" s="30">
        <f>B17</f>
        <v>302</v>
      </c>
    </row>
    <row r="18" spans="1:5" ht="18" customHeight="1" x14ac:dyDescent="0.3">
      <c r="A18" s="11" t="s">
        <v>11</v>
      </c>
      <c r="B18" s="25">
        <f>B12*0.0765</f>
        <v>191.25</v>
      </c>
      <c r="C18" s="25">
        <f>B18</f>
        <v>191.25</v>
      </c>
      <c r="D18" s="25">
        <f>B18</f>
        <v>191.25</v>
      </c>
      <c r="E18" s="30">
        <f>B18</f>
        <v>191.25</v>
      </c>
    </row>
    <row r="19" spans="1:5" ht="9.75" customHeight="1" x14ac:dyDescent="0.3">
      <c r="A19" s="12"/>
      <c r="B19" s="26"/>
      <c r="C19" s="26"/>
      <c r="D19" s="26"/>
      <c r="E19" s="32"/>
    </row>
    <row r="20" spans="1:5" ht="18" customHeight="1" x14ac:dyDescent="0.3">
      <c r="A20" s="13" t="s">
        <v>35</v>
      </c>
      <c r="B20" s="25">
        <f>SUM(B12:B18)</f>
        <v>4112.75</v>
      </c>
      <c r="C20" s="25">
        <f>SUM(C12:C19)</f>
        <v>4626.75</v>
      </c>
      <c r="D20" s="25">
        <f>SUM(D12:D18)</f>
        <v>5257.75</v>
      </c>
      <c r="E20" s="30">
        <f>SUM(E12:E18)</f>
        <v>5945.75</v>
      </c>
    </row>
    <row r="21" spans="1:5" ht="18" customHeight="1" x14ac:dyDescent="0.3">
      <c r="A21" s="14" t="s">
        <v>10</v>
      </c>
      <c r="B21" s="27">
        <f>B20*12</f>
        <v>49353</v>
      </c>
      <c r="C21" s="27">
        <f>C20*12</f>
        <v>55521</v>
      </c>
      <c r="D21" s="27">
        <f>D20*12</f>
        <v>63093</v>
      </c>
      <c r="E21" s="33">
        <f>E20*12</f>
        <v>71349</v>
      </c>
    </row>
    <row r="22" spans="1:5" ht="12" customHeight="1" x14ac:dyDescent="0.3">
      <c r="A22" s="72"/>
      <c r="B22" s="69"/>
      <c r="C22" s="69"/>
      <c r="D22" s="69"/>
      <c r="E22" s="70"/>
    </row>
    <row r="23" spans="1:5" ht="18" customHeight="1" x14ac:dyDescent="0.3">
      <c r="A23" s="15" t="s">
        <v>26</v>
      </c>
      <c r="B23" s="51" t="s">
        <v>37</v>
      </c>
      <c r="C23" s="52"/>
      <c r="D23" s="52"/>
      <c r="E23" s="53"/>
    </row>
    <row r="24" spans="1:5" ht="18" customHeight="1" x14ac:dyDescent="0.3">
      <c r="A24" s="16" t="s">
        <v>33</v>
      </c>
      <c r="B24" s="54"/>
      <c r="C24" s="55"/>
      <c r="D24" s="55"/>
      <c r="E24" s="56"/>
    </row>
    <row r="25" spans="1:5" ht="18" customHeight="1" x14ac:dyDescent="0.3">
      <c r="A25" s="16" t="s">
        <v>34</v>
      </c>
      <c r="B25" s="54"/>
      <c r="C25" s="55"/>
      <c r="D25" s="55"/>
      <c r="E25" s="56"/>
    </row>
    <row r="26" spans="1:5" ht="18" customHeight="1" x14ac:dyDescent="0.3">
      <c r="A26" s="16" t="s">
        <v>45</v>
      </c>
      <c r="B26" s="54"/>
      <c r="C26" s="55"/>
      <c r="D26" s="55"/>
      <c r="E26" s="56"/>
    </row>
    <row r="27" spans="1:5" ht="18" customHeight="1" x14ac:dyDescent="0.3">
      <c r="A27" s="16" t="s">
        <v>7</v>
      </c>
      <c r="B27" s="54"/>
      <c r="C27" s="55"/>
      <c r="D27" s="55"/>
      <c r="E27" s="56"/>
    </row>
    <row r="28" spans="1:5" ht="18" customHeight="1" x14ac:dyDescent="0.3">
      <c r="A28" s="16" t="s">
        <v>50</v>
      </c>
      <c r="B28" s="54"/>
      <c r="C28" s="55"/>
      <c r="D28" s="55"/>
      <c r="E28" s="56"/>
    </row>
    <row r="29" spans="1:5" ht="18" customHeight="1" x14ac:dyDescent="0.3">
      <c r="A29" s="16" t="s">
        <v>8</v>
      </c>
      <c r="B29" s="54"/>
      <c r="C29" s="55"/>
      <c r="D29" s="55"/>
      <c r="E29" s="56"/>
    </row>
    <row r="30" spans="1:5" ht="18" customHeight="1" x14ac:dyDescent="0.3">
      <c r="A30" s="18" t="s">
        <v>52</v>
      </c>
      <c r="B30" s="54"/>
      <c r="C30" s="55"/>
      <c r="D30" s="55"/>
      <c r="E30" s="56"/>
    </row>
    <row r="31" spans="1:5" ht="18" customHeight="1" x14ac:dyDescent="0.3">
      <c r="A31" s="76" t="s">
        <v>38</v>
      </c>
      <c r="B31" s="55"/>
      <c r="C31" s="55"/>
      <c r="D31" s="55"/>
      <c r="E31" s="56"/>
    </row>
    <row r="32" spans="1:5" ht="18" customHeight="1" x14ac:dyDescent="0.3">
      <c r="A32" s="77"/>
      <c r="B32" s="55"/>
      <c r="C32" s="55"/>
      <c r="D32" s="55"/>
      <c r="E32" s="56"/>
    </row>
    <row r="33" spans="1:5" ht="60" customHeight="1" thickBot="1" x14ac:dyDescent="0.35">
      <c r="A33" s="78"/>
      <c r="B33" s="58"/>
      <c r="C33" s="58"/>
      <c r="D33" s="58"/>
      <c r="E33" s="59"/>
    </row>
    <row r="34" spans="1:5" ht="18" customHeight="1" x14ac:dyDescent="0.3">
      <c r="A34" s="4"/>
      <c r="B34" s="4"/>
      <c r="C34" s="4"/>
      <c r="D34" s="4"/>
      <c r="E34" s="4"/>
    </row>
    <row r="35" spans="1:5" x14ac:dyDescent="0.3">
      <c r="A35" s="4"/>
      <c r="B35" s="4"/>
      <c r="C35" s="4"/>
      <c r="D35" s="4"/>
      <c r="E35" s="4"/>
    </row>
    <row r="36" spans="1:5" x14ac:dyDescent="0.3">
      <c r="B36" s="4"/>
      <c r="C36" s="4"/>
      <c r="D36" s="4"/>
      <c r="E36" s="4"/>
    </row>
  </sheetData>
  <sheetProtection sheet="1" objects="1" scenarios="1"/>
  <protectedRanges>
    <protectedRange sqref="B5:C6" name="Range1"/>
  </protectedRanges>
  <mergeCells count="12">
    <mergeCell ref="A9:E9"/>
    <mergeCell ref="A10:E10"/>
    <mergeCell ref="A22:E22"/>
    <mergeCell ref="B23:E33"/>
    <mergeCell ref="A31:A33"/>
    <mergeCell ref="A1:E3"/>
    <mergeCell ref="A4:E4"/>
    <mergeCell ref="B5:C5"/>
    <mergeCell ref="D5:E8"/>
    <mergeCell ref="B6:C6"/>
    <mergeCell ref="B7:C7"/>
    <mergeCell ref="B8:C8"/>
  </mergeCells>
  <printOptions horizontalCentered="1"/>
  <pageMargins left="0.7" right="0.7" top="0.75" bottom="0.75" header="0.3" footer="0.3"/>
  <pageSetup scale="85" orientation="landscape" blackAndWhite="1" r:id="rId1"/>
  <headerFooter>
    <oddHeader>&amp;C&amp;"-,Bold"&amp;20TOTAL COMPENSATION CALCULATOR</oddHeader>
    <oddFooter>&amp;C&amp;"-,Italic"&amp;12PROVIDED BY THE HUMAN RESOURCES DEPARTMENT</oddFooter>
  </headerFooter>
  <cellWatches>
    <cellWatch r="B21"/>
    <cellWatch r="C21"/>
    <cellWatch r="D21"/>
    <cellWatch r="E21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'Data Validation &amp; Vlookups'!$A$2:$A$4</xm:f>
          </x14:formula1>
          <xm:sqref>B7:C7</xm:sqref>
        </x14:dataValidation>
        <x14:dataValidation type="list" allowBlank="1" showInputMessage="1" showErrorMessage="1" xr:uid="{00000000-0002-0000-0300-000001000000}">
          <x14:formula1>
            <xm:f>'Data Validation &amp; Vlookups'!$A$9:$A$11</xm:f>
          </x14:formula1>
          <xm:sqref>B8:C8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HYBRID</vt:lpstr>
      <vt:lpstr>Data Validation &amp; Vlookups</vt:lpstr>
      <vt:lpstr>PLAN 1 or 2</vt:lpstr>
      <vt:lpstr>HYBRID CHART</vt:lpstr>
      <vt:lpstr>PLAN 1 OR PLAN 2 CHART</vt:lpstr>
    </vt:vector>
  </TitlesOfParts>
  <Company>County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Etheridge, Amy</dc:creator>
  <cp:lastModifiedBy>Franklin, Brian</cp:lastModifiedBy>
  <cp:lastPrinted>2025-12-15T15:31:07Z</cp:lastPrinted>
  <dcterms:created xsi:type="dcterms:W3CDTF">2016-04-05T20:07:54Z</dcterms:created>
  <dcterms:modified xsi:type="dcterms:W3CDTF">2025-12-16T15:56:01Z</dcterms:modified>
</cp:coreProperties>
</file>